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50" activeTab="1"/>
  </bookViews>
  <sheets>
    <sheet name="GASTOS" sheetId="1" r:id="rId1"/>
    <sheet name="INGRESOS" sheetId="2" r:id="rId2"/>
    <sheet name="No actualizado" sheetId="3" r:id="rId3"/>
  </sheets>
  <definedNames/>
  <calcPr fullCalcOnLoad="1"/>
</workbook>
</file>

<file path=xl/sharedStrings.xml><?xml version="1.0" encoding="utf-8"?>
<sst xmlns="http://schemas.openxmlformats.org/spreadsheetml/2006/main" count="428" uniqueCount="67">
  <si>
    <t>TOTAL</t>
  </si>
  <si>
    <t>EJECUTADO</t>
  </si>
  <si>
    <t>GASTO CORRIENTE</t>
  </si>
  <si>
    <t>GASTO DE CAPITAL</t>
  </si>
  <si>
    <t>GENERICAS DEL GASTO</t>
  </si>
  <si>
    <t>%</t>
  </si>
  <si>
    <t>PIA</t>
  </si>
  <si>
    <t>PIM</t>
  </si>
  <si>
    <t>RECURSOS ORDINARIOS</t>
  </si>
  <si>
    <t>INICIAL</t>
  </si>
  <si>
    <t>PRESUPUESTO</t>
  </si>
  <si>
    <t>FINAL</t>
  </si>
  <si>
    <t>PIM-EJECUTADO</t>
  </si>
  <si>
    <t>RECURSOS DIRECTAMENTE RECAUDADOS</t>
  </si>
  <si>
    <t>DONACIONES Y TRANSFERENCIAS</t>
  </si>
  <si>
    <t>vs PIA</t>
  </si>
  <si>
    <t>vs PIM</t>
  </si>
  <si>
    <t>GENERICAS DEL INGRESO</t>
  </si>
  <si>
    <t>VS</t>
  </si>
  <si>
    <t xml:space="preserve">VS </t>
  </si>
  <si>
    <t>PRESUPUESTO INSTITUCIONAL DE APERTURA, MODIFICADO Y EJECUCION</t>
  </si>
  <si>
    <t>RECURSOS DETERMINADOS Y REGALIAS</t>
  </si>
  <si>
    <t>RECURSOS DETERMINADOS</t>
  </si>
  <si>
    <t xml:space="preserve">ANALISIS DEL PRESUPUESTO INSTITUCIONAL DE APERTURA, MODIFICADO Y DE </t>
  </si>
  <si>
    <t>2.1 PERSONAL Y OBLIGACIONES SOCIALES</t>
  </si>
  <si>
    <t>2.2 OBLIGAC. PREVISIONALES (PENSIONES)</t>
  </si>
  <si>
    <t>2.3 BIENES Y SERVICIOS</t>
  </si>
  <si>
    <t>2.4 DONACIONES Y TRANSFERENCIAS</t>
  </si>
  <si>
    <t>2.5 OTROS GASTOS</t>
  </si>
  <si>
    <t>2.6 ADQUISICION DE ACTIVOS NO FINANCIEROS</t>
  </si>
  <si>
    <t>1.3.1 VENTA DE BIENES</t>
  </si>
  <si>
    <t>1.3.2 DERECHOS Y TASAS ADMINISTRATIVAS</t>
  </si>
  <si>
    <t>1.3.3 VENTA DE SERVICIOS</t>
  </si>
  <si>
    <t>1.9.1 SALDOS DE BALANCE</t>
  </si>
  <si>
    <t>1.5.5 OTROS INGRESOS DIVERSOS</t>
  </si>
  <si>
    <t>1.5.1 RENTA DE LA PROPIEDAD</t>
  </si>
  <si>
    <t>1.4.1 DONACIONES Y TRANSFERENCIAS CORRIENTES</t>
  </si>
  <si>
    <t>RECURSOS</t>
  </si>
  <si>
    <t xml:space="preserve">RECURSOS </t>
  </si>
  <si>
    <t>RECURSOS DETERMINADOS - REGALIAS</t>
  </si>
  <si>
    <t>ORDINARIOS</t>
  </si>
  <si>
    <t>DIRECTAMENTE</t>
  </si>
  <si>
    <t>RECAUDADOS</t>
  </si>
  <si>
    <t>ANALISIS DE LA EJECUCION DEL GASTOS POR TODA FUENTE DE FINANCIAMIENTO</t>
  </si>
  <si>
    <t>MODIFIC.</t>
  </si>
  <si>
    <t>1.5.4 TRANSFERENCIAS VOLUNTARIAS CORRIENTES DISTINTAS</t>
  </si>
  <si>
    <t xml:space="preserve">1.5.2 MULTAS  Y SANCIONES NO TRIBUTARIAS </t>
  </si>
  <si>
    <t xml:space="preserve">1.42 DONACIONES DE CAPITAL </t>
  </si>
  <si>
    <t xml:space="preserve"> DE GASTOS POR FUENTES DE FINANCIAMIENTO AL PRIMER TRIMESTRE -  AÑO FISCAL 2012</t>
  </si>
  <si>
    <t xml:space="preserve">FORMACION UNIVERSITARIA DE PRE GRADO </t>
  </si>
  <si>
    <t xml:space="preserve">2.3 BIENES Y SERVICIOS </t>
  </si>
  <si>
    <t>ACCIONES CENTRALES</t>
  </si>
  <si>
    <t xml:space="preserve">2.1 PERSONAL Y OBLIGACIONES </t>
  </si>
  <si>
    <t>2.2 PENSIONES Y OTRAS</t>
  </si>
  <si>
    <t xml:space="preserve">2.5 OTROS GASTOS </t>
  </si>
  <si>
    <t>TOTAL GENERICAS</t>
  </si>
  <si>
    <t>E-C</t>
  </si>
  <si>
    <t>F/C</t>
  </si>
  <si>
    <t>F/E</t>
  </si>
  <si>
    <t>E-F</t>
  </si>
  <si>
    <t>ASIGNAC. PRESUP.QUE NO RESULTAN EN PRODUCTOS</t>
  </si>
  <si>
    <t xml:space="preserve">2.6 ADQUISICION DE ACTIVOS NO FINANCIEROS </t>
  </si>
  <si>
    <t xml:space="preserve">RECURSOS DETERMINADOS </t>
  </si>
  <si>
    <t>AÑO FISCAL 2,012</t>
  </si>
  <si>
    <t>AÑO FISCAL 2,012  PRIMER TRIMESTRE</t>
  </si>
  <si>
    <t xml:space="preserve"> </t>
  </si>
  <si>
    <t>EJECUCION DE INGRESOS POR FUENTES DE FINANCIAMIENTO  PRIMER TRIMERSTRE AÑO FISCAL 2012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</si>
</sst>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&quot;€&quot;#,##0;&quot;€&quot;\-#,##0"/>
    <numFmt numFmtId="185" formatCode="&quot;€&quot;#,##0;[Red]&quot;€&quot;\-#,##0"/>
    <numFmt numFmtId="186" formatCode="&quot;€&quot;#,##0.00;&quot;€&quot;\-#,##0.00"/>
    <numFmt numFmtId="187" formatCode="&quot;€&quot;#,##0.00;[Red]&quot;€&quot;\-#,##0.00"/>
    <numFmt numFmtId="188" formatCode="_ &quot;€&quot;* #,##0_ ;_ &quot;€&quot;* \-#,##0_ ;_ &quot;€&quot;* &quot;-&quot;_ ;_ @_ "/>
    <numFmt numFmtId="189" formatCode="_ &quot;€&quot;* #,##0.00_ ;_ &quot;€&quot;* \-#,##0.00_ ;_ &quot;€&quot;* &quot;-&quot;??_ ;_ @_ "/>
    <numFmt numFmtId="190" formatCode="0.0%"/>
    <numFmt numFmtId="191" formatCode="_ * #,##0.0_ ;_ * \-#,##0.0_ ;_ * &quot;-&quot;??_ ;_ @_ "/>
    <numFmt numFmtId="192" formatCode="_ * #,##0.000_ ;_ * \-#,##0.000_ ;_ * &quot;-&quot;??_ ;_ @_ 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46" applyFont="1" applyBorder="1" applyAlignment="1">
      <alignment/>
    </xf>
    <xf numFmtId="10" fontId="2" fillId="0" borderId="17" xfId="46" applyNumberFormat="1" applyFont="1" applyBorder="1" applyAlignment="1">
      <alignment horizontal="center"/>
    </xf>
    <xf numFmtId="43" fontId="2" fillId="0" borderId="18" xfId="46" applyFont="1" applyBorder="1" applyAlignment="1">
      <alignment/>
    </xf>
    <xf numFmtId="43" fontId="4" fillId="0" borderId="0" xfId="0" applyNumberFormat="1" applyFont="1" applyAlignment="1">
      <alignment/>
    </xf>
    <xf numFmtId="43" fontId="2" fillId="0" borderId="17" xfId="46" applyFont="1" applyBorder="1" applyAlignment="1">
      <alignment horizontal="center"/>
    </xf>
    <xf numFmtId="9" fontId="2" fillId="0" borderId="17" xfId="52" applyFont="1" applyBorder="1" applyAlignment="1">
      <alignment horizontal="center"/>
    </xf>
    <xf numFmtId="9" fontId="2" fillId="0" borderId="16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46" applyFont="1" applyBorder="1" applyAlignment="1">
      <alignment/>
    </xf>
    <xf numFmtId="10" fontId="2" fillId="0" borderId="0" xfId="46" applyNumberFormat="1" applyFont="1" applyBorder="1" applyAlignment="1">
      <alignment horizontal="center"/>
    </xf>
    <xf numFmtId="43" fontId="2" fillId="0" borderId="0" xfId="46" applyFont="1" applyBorder="1" applyAlignment="1">
      <alignment horizontal="center"/>
    </xf>
    <xf numFmtId="43" fontId="2" fillId="0" borderId="17" xfId="46" applyFont="1" applyBorder="1" applyAlignment="1">
      <alignment/>
    </xf>
    <xf numFmtId="0" fontId="2" fillId="0" borderId="17" xfId="0" applyFon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0" fillId="0" borderId="0" xfId="52" applyNumberFormat="1" applyFont="1" applyAlignment="1">
      <alignment/>
    </xf>
    <xf numFmtId="10" fontId="1" fillId="0" borderId="14" xfId="52" applyNumberFormat="1" applyFont="1" applyBorder="1" applyAlignment="1">
      <alignment horizontal="center"/>
    </xf>
    <xf numFmtId="10" fontId="1" fillId="0" borderId="15" xfId="52" applyNumberFormat="1" applyFont="1" applyBorder="1" applyAlignment="1">
      <alignment horizontal="center"/>
    </xf>
    <xf numFmtId="0" fontId="5" fillId="0" borderId="0" xfId="0" applyFont="1" applyAlignment="1">
      <alignment/>
    </xf>
    <xf numFmtId="10" fontId="2" fillId="0" borderId="16" xfId="46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47" fillId="33" borderId="0" xfId="46" applyFont="1" applyFill="1" applyBorder="1" applyAlignment="1">
      <alignment/>
    </xf>
    <xf numFmtId="43" fontId="0" fillId="33" borderId="0" xfId="46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43" fontId="0" fillId="33" borderId="10" xfId="46" applyFont="1" applyFill="1" applyBorder="1" applyAlignment="1">
      <alignment horizontal="center"/>
    </xf>
    <xf numFmtId="43" fontId="0" fillId="33" borderId="15" xfId="46" applyFont="1" applyFill="1" applyBorder="1" applyAlignment="1">
      <alignment horizontal="center"/>
    </xf>
    <xf numFmtId="43" fontId="0" fillId="33" borderId="14" xfId="46" applyFont="1" applyFill="1" applyBorder="1" applyAlignment="1">
      <alignment horizontal="center"/>
    </xf>
    <xf numFmtId="10" fontId="1" fillId="33" borderId="14" xfId="5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43" fontId="0" fillId="33" borderId="12" xfId="46" applyFont="1" applyFill="1" applyBorder="1" applyAlignment="1">
      <alignment/>
    </xf>
    <xf numFmtId="43" fontId="0" fillId="33" borderId="0" xfId="46" applyFont="1" applyFill="1" applyBorder="1" applyAlignment="1">
      <alignment/>
    </xf>
    <xf numFmtId="43" fontId="0" fillId="33" borderId="15" xfId="46" applyFont="1" applyFill="1" applyBorder="1" applyAlignment="1">
      <alignment/>
    </xf>
    <xf numFmtId="10" fontId="1" fillId="33" borderId="15" xfId="52" applyNumberFormat="1" applyFont="1" applyFill="1" applyBorder="1" applyAlignment="1">
      <alignment horizontal="center"/>
    </xf>
    <xf numFmtId="43" fontId="1" fillId="33" borderId="15" xfId="46" applyFont="1" applyFill="1" applyBorder="1" applyAlignment="1">
      <alignment horizontal="center"/>
    </xf>
    <xf numFmtId="43" fontId="0" fillId="33" borderId="19" xfId="46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3" fontId="1" fillId="33" borderId="10" xfId="46" applyFont="1" applyFill="1" applyBorder="1" applyAlignment="1">
      <alignment/>
    </xf>
    <xf numFmtId="43" fontId="1" fillId="33" borderId="12" xfId="46" applyFont="1" applyFill="1" applyBorder="1" applyAlignment="1">
      <alignment/>
    </xf>
    <xf numFmtId="43" fontId="1" fillId="33" borderId="14" xfId="46" applyFont="1" applyFill="1" applyBorder="1" applyAlignment="1">
      <alignment/>
    </xf>
    <xf numFmtId="0" fontId="1" fillId="33" borderId="17" xfId="0" applyFont="1" applyFill="1" applyBorder="1" applyAlignment="1">
      <alignment/>
    </xf>
    <xf numFmtId="43" fontId="0" fillId="33" borderId="17" xfId="46" applyFont="1" applyFill="1" applyBorder="1" applyAlignment="1">
      <alignment/>
    </xf>
    <xf numFmtId="43" fontId="1" fillId="33" borderId="17" xfId="46" applyFont="1" applyFill="1" applyBorder="1" applyAlignment="1">
      <alignment/>
    </xf>
    <xf numFmtId="43" fontId="1" fillId="33" borderId="19" xfId="46" applyFont="1" applyFill="1" applyBorder="1" applyAlignment="1">
      <alignment/>
    </xf>
    <xf numFmtId="10" fontId="1" fillId="33" borderId="19" xfId="52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43" fontId="1" fillId="33" borderId="16" xfId="46" applyFont="1" applyFill="1" applyBorder="1" applyAlignment="1">
      <alignment/>
    </xf>
    <xf numFmtId="43" fontId="1" fillId="33" borderId="18" xfId="46" applyFont="1" applyFill="1" applyBorder="1" applyAlignment="1">
      <alignment/>
    </xf>
    <xf numFmtId="10" fontId="1" fillId="33" borderId="18" xfId="5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3" fontId="1" fillId="33" borderId="0" xfId="46" applyFont="1" applyFill="1" applyBorder="1" applyAlignment="1">
      <alignment/>
    </xf>
    <xf numFmtId="10" fontId="1" fillId="33" borderId="0" xfId="52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0" fontId="0" fillId="33" borderId="0" xfId="52" applyNumberFormat="1" applyFont="1" applyFill="1" applyAlignment="1">
      <alignment/>
    </xf>
    <xf numFmtId="10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10" fontId="1" fillId="33" borderId="14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0" fontId="1" fillId="33" borderId="15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0" fontId="1" fillId="33" borderId="10" xfId="52" applyNumberFormat="1" applyFont="1" applyFill="1" applyBorder="1" applyAlignment="1">
      <alignment horizontal="center"/>
    </xf>
    <xf numFmtId="43" fontId="1" fillId="33" borderId="12" xfId="46" applyFont="1" applyFill="1" applyBorder="1" applyAlignment="1">
      <alignment horizontal="center"/>
    </xf>
    <xf numFmtId="10" fontId="1" fillId="33" borderId="12" xfId="52" applyNumberFormat="1" applyFont="1" applyFill="1" applyBorder="1" applyAlignment="1">
      <alignment horizontal="center"/>
    </xf>
    <xf numFmtId="10" fontId="1" fillId="33" borderId="17" xfId="52" applyNumberFormat="1" applyFont="1" applyFill="1" applyBorder="1" applyAlignment="1">
      <alignment horizontal="center"/>
    </xf>
    <xf numFmtId="43" fontId="1" fillId="33" borderId="13" xfId="46" applyFont="1" applyFill="1" applyBorder="1" applyAlignment="1">
      <alignment/>
    </xf>
    <xf numFmtId="43" fontId="1" fillId="33" borderId="20" xfId="46" applyFont="1" applyFill="1" applyBorder="1" applyAlignment="1">
      <alignment/>
    </xf>
    <xf numFmtId="43" fontId="0" fillId="33" borderId="13" xfId="46" applyFont="1" applyFill="1" applyBorder="1" applyAlignment="1">
      <alignment/>
    </xf>
    <xf numFmtId="43" fontId="1" fillId="33" borderId="11" xfId="46" applyFont="1" applyFill="1" applyBorder="1" applyAlignment="1">
      <alignment/>
    </xf>
    <xf numFmtId="43" fontId="1" fillId="33" borderId="18" xfId="46" applyFont="1" applyFill="1" applyBorder="1" applyAlignment="1">
      <alignment horizontal="center"/>
    </xf>
    <xf numFmtId="43" fontId="1" fillId="33" borderId="21" xfId="46" applyFont="1" applyFill="1" applyBorder="1" applyAlignment="1">
      <alignment/>
    </xf>
    <xf numFmtId="43" fontId="0" fillId="33" borderId="0" xfId="0" applyNumberFormat="1" applyFill="1" applyAlignment="1">
      <alignment/>
    </xf>
    <xf numFmtId="43" fontId="1" fillId="33" borderId="14" xfId="46" applyFont="1" applyFill="1" applyBorder="1" applyAlignment="1">
      <alignment horizontal="center"/>
    </xf>
    <xf numFmtId="43" fontId="1" fillId="33" borderId="10" xfId="46" applyFont="1" applyFill="1" applyBorder="1" applyAlignment="1">
      <alignment horizontal="center"/>
    </xf>
    <xf numFmtId="10" fontId="1" fillId="33" borderId="14" xfId="46" applyNumberFormat="1" applyFont="1" applyFill="1" applyBorder="1" applyAlignment="1">
      <alignment horizontal="center"/>
    </xf>
    <xf numFmtId="43" fontId="1" fillId="33" borderId="19" xfId="46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3" fontId="0" fillId="33" borderId="24" xfId="46" applyFont="1" applyFill="1" applyBorder="1" applyAlignment="1">
      <alignment horizontal="center"/>
    </xf>
    <xf numFmtId="43" fontId="0" fillId="33" borderId="11" xfId="46" applyFont="1" applyFill="1" applyBorder="1" applyAlignment="1">
      <alignment horizontal="center"/>
    </xf>
    <xf numFmtId="43" fontId="0" fillId="33" borderId="23" xfId="46" applyFont="1" applyFill="1" applyBorder="1" applyAlignment="1">
      <alignment/>
    </xf>
    <xf numFmtId="43" fontId="1" fillId="33" borderId="24" xfId="46" applyFont="1" applyFill="1" applyBorder="1" applyAlignment="1">
      <alignment/>
    </xf>
    <xf numFmtId="43" fontId="1" fillId="33" borderId="25" xfId="46" applyFont="1" applyFill="1" applyBorder="1" applyAlignment="1">
      <alignment/>
    </xf>
    <xf numFmtId="43" fontId="1" fillId="33" borderId="26" xfId="46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10" fontId="1" fillId="33" borderId="24" xfId="0" applyNumberFormat="1" applyFont="1" applyFill="1" applyBorder="1" applyAlignment="1">
      <alignment horizontal="center"/>
    </xf>
    <xf numFmtId="10" fontId="1" fillId="33" borderId="23" xfId="0" applyNumberFormat="1" applyFont="1" applyFill="1" applyBorder="1" applyAlignment="1">
      <alignment horizontal="center"/>
    </xf>
    <xf numFmtId="43" fontId="0" fillId="33" borderId="13" xfId="46" applyFont="1" applyFill="1" applyBorder="1" applyAlignment="1">
      <alignment horizontal="center"/>
    </xf>
    <xf numFmtId="43" fontId="0" fillId="33" borderId="12" xfId="46" applyFont="1" applyFill="1" applyBorder="1" applyAlignment="1">
      <alignment horizontal="center"/>
    </xf>
    <xf numFmtId="43" fontId="0" fillId="33" borderId="17" xfId="46" applyFont="1" applyFill="1" applyBorder="1" applyAlignment="1">
      <alignment horizontal="center"/>
    </xf>
    <xf numFmtId="43" fontId="1" fillId="33" borderId="15" xfId="46" applyFont="1" applyFill="1" applyBorder="1" applyAlignment="1">
      <alignment/>
    </xf>
    <xf numFmtId="43" fontId="0" fillId="33" borderId="19" xfId="46" applyFont="1" applyFill="1" applyBorder="1" applyAlignment="1">
      <alignment/>
    </xf>
    <xf numFmtId="0" fontId="1" fillId="33" borderId="16" xfId="0" applyFont="1" applyFill="1" applyBorder="1" applyAlignment="1">
      <alignment/>
    </xf>
    <xf numFmtId="43" fontId="0" fillId="33" borderId="21" xfId="46" applyFont="1" applyFill="1" applyBorder="1" applyAlignment="1">
      <alignment horizontal="center"/>
    </xf>
    <xf numFmtId="43" fontId="0" fillId="33" borderId="21" xfId="46" applyFont="1" applyFill="1" applyBorder="1" applyAlignment="1">
      <alignment/>
    </xf>
    <xf numFmtId="43" fontId="0" fillId="33" borderId="18" xfId="46" applyFont="1" applyFill="1" applyBorder="1" applyAlignment="1">
      <alignment horizontal="center"/>
    </xf>
    <xf numFmtId="43" fontId="1" fillId="33" borderId="28" xfId="46" applyFont="1" applyFill="1" applyBorder="1" applyAlignment="1">
      <alignment/>
    </xf>
    <xf numFmtId="43" fontId="1" fillId="33" borderId="29" xfId="46" applyFont="1" applyFill="1" applyBorder="1" applyAlignment="1">
      <alignment/>
    </xf>
    <xf numFmtId="43" fontId="0" fillId="33" borderId="0" xfId="46" applyFon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0" fontId="6" fillId="0" borderId="14" xfId="52" applyNumberFormat="1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15" xfId="52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34" borderId="16" xfId="0" applyNumberFormat="1" applyFont="1" applyFill="1" applyBorder="1" applyAlignment="1">
      <alignment horizontal="center"/>
    </xf>
    <xf numFmtId="10" fontId="6" fillId="34" borderId="18" xfId="52" applyNumberFormat="1" applyFont="1" applyFill="1" applyBorder="1" applyAlignment="1">
      <alignment horizontal="center"/>
    </xf>
    <xf numFmtId="10" fontId="6" fillId="34" borderId="18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43" fontId="7" fillId="33" borderId="10" xfId="46" applyFont="1" applyFill="1" applyBorder="1" applyAlignment="1">
      <alignment horizontal="center"/>
    </xf>
    <xf numFmtId="43" fontId="7" fillId="33" borderId="15" xfId="46" applyFont="1" applyFill="1" applyBorder="1" applyAlignment="1">
      <alignment horizontal="center"/>
    </xf>
    <xf numFmtId="43" fontId="7" fillId="33" borderId="14" xfId="46" applyFont="1" applyFill="1" applyBorder="1" applyAlignment="1">
      <alignment horizontal="center"/>
    </xf>
    <xf numFmtId="10" fontId="6" fillId="33" borderId="14" xfId="52" applyNumberFormat="1" applyFont="1" applyFill="1" applyBorder="1" applyAlignment="1">
      <alignment horizontal="center"/>
    </xf>
    <xf numFmtId="43" fontId="7" fillId="33" borderId="12" xfId="46" applyFont="1" applyFill="1" applyBorder="1" applyAlignment="1">
      <alignment/>
    </xf>
    <xf numFmtId="43" fontId="7" fillId="33" borderId="0" xfId="46" applyFont="1" applyFill="1" applyBorder="1" applyAlignment="1">
      <alignment/>
    </xf>
    <xf numFmtId="43" fontId="7" fillId="33" borderId="15" xfId="46" applyFont="1" applyFill="1" applyBorder="1" applyAlignment="1">
      <alignment/>
    </xf>
    <xf numFmtId="10" fontId="6" fillId="33" borderId="15" xfId="52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43" fontId="6" fillId="34" borderId="16" xfId="46" applyFont="1" applyFill="1" applyBorder="1" applyAlignment="1">
      <alignment/>
    </xf>
    <xf numFmtId="43" fontId="7" fillId="34" borderId="18" xfId="46" applyFont="1" applyFill="1" applyBorder="1" applyAlignment="1">
      <alignment/>
    </xf>
    <xf numFmtId="43" fontId="7" fillId="33" borderId="14" xfId="46" applyFont="1" applyFill="1" applyBorder="1" applyAlignment="1">
      <alignment/>
    </xf>
    <xf numFmtId="43" fontId="6" fillId="33" borderId="14" xfId="46" applyFont="1" applyFill="1" applyBorder="1" applyAlignment="1">
      <alignment horizontal="center"/>
    </xf>
    <xf numFmtId="43" fontId="6" fillId="33" borderId="0" xfId="46" applyFont="1" applyFill="1" applyBorder="1" applyAlignment="1">
      <alignment horizontal="center"/>
    </xf>
    <xf numFmtId="10" fontId="6" fillId="33" borderId="0" xfId="52" applyNumberFormat="1" applyFont="1" applyFill="1" applyBorder="1" applyAlignment="1">
      <alignment horizontal="center"/>
    </xf>
    <xf numFmtId="43" fontId="6" fillId="33" borderId="15" xfId="46" applyFont="1" applyFill="1" applyBorder="1" applyAlignment="1">
      <alignment/>
    </xf>
    <xf numFmtId="43" fontId="6" fillId="33" borderId="0" xfId="46" applyFont="1" applyFill="1" applyBorder="1" applyAlignment="1">
      <alignment/>
    </xf>
    <xf numFmtId="43" fontId="6" fillId="34" borderId="18" xfId="46" applyFont="1" applyFill="1" applyBorder="1" applyAlignment="1">
      <alignment/>
    </xf>
    <xf numFmtId="10" fontId="6" fillId="34" borderId="28" xfId="52" applyNumberFormat="1" applyFont="1" applyFill="1" applyBorder="1" applyAlignment="1">
      <alignment horizontal="center"/>
    </xf>
    <xf numFmtId="43" fontId="7" fillId="33" borderId="10" xfId="46" applyFont="1" applyFill="1" applyBorder="1" applyAlignment="1">
      <alignment/>
    </xf>
    <xf numFmtId="43" fontId="6" fillId="34" borderId="28" xfId="46" applyFont="1" applyFill="1" applyBorder="1" applyAlignment="1">
      <alignment/>
    </xf>
    <xf numFmtId="43" fontId="6" fillId="33" borderId="12" xfId="46" applyFont="1" applyFill="1" applyBorder="1" applyAlignment="1">
      <alignment/>
    </xf>
    <xf numFmtId="43" fontId="6" fillId="33" borderId="17" xfId="46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52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3" fontId="6" fillId="33" borderId="14" xfId="46" applyFont="1" applyFill="1" applyBorder="1" applyAlignment="1">
      <alignment/>
    </xf>
    <xf numFmtId="43" fontId="7" fillId="33" borderId="0" xfId="46" applyFont="1" applyFill="1" applyBorder="1" applyAlignment="1">
      <alignment horizontal="center"/>
    </xf>
    <xf numFmtId="43" fontId="7" fillId="33" borderId="12" xfId="46" applyFont="1" applyFill="1" applyBorder="1" applyAlignment="1">
      <alignment horizontal="center"/>
    </xf>
    <xf numFmtId="43" fontId="6" fillId="33" borderId="30" xfId="46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43" fontId="48" fillId="33" borderId="10" xfId="46" applyFont="1" applyFill="1" applyBorder="1" applyAlignment="1">
      <alignment horizontal="center"/>
    </xf>
    <xf numFmtId="43" fontId="49" fillId="33" borderId="14" xfId="46" applyFont="1" applyFill="1" applyBorder="1" applyAlignment="1">
      <alignment horizontal="center"/>
    </xf>
    <xf numFmtId="43" fontId="49" fillId="33" borderId="11" xfId="46" applyFont="1" applyFill="1" applyBorder="1" applyAlignment="1">
      <alignment horizontal="center"/>
    </xf>
    <xf numFmtId="43" fontId="48" fillId="33" borderId="12" xfId="46" applyFont="1" applyFill="1" applyBorder="1" applyAlignment="1">
      <alignment/>
    </xf>
    <xf numFmtId="43" fontId="49" fillId="33" borderId="15" xfId="46" applyFont="1" applyFill="1" applyBorder="1" applyAlignment="1">
      <alignment horizontal="center"/>
    </xf>
    <xf numFmtId="43" fontId="49" fillId="33" borderId="13" xfId="46" applyFont="1" applyFill="1" applyBorder="1" applyAlignment="1">
      <alignment horizontal="center"/>
    </xf>
    <xf numFmtId="43" fontId="49" fillId="33" borderId="15" xfId="46" applyFont="1" applyFill="1" applyBorder="1" applyAlignment="1">
      <alignment/>
    </xf>
    <xf numFmtId="43" fontId="49" fillId="33" borderId="19" xfId="46" applyFont="1" applyFill="1" applyBorder="1" applyAlignment="1">
      <alignment horizontal="center"/>
    </xf>
    <xf numFmtId="43" fontId="48" fillId="33" borderId="14" xfId="46" applyFont="1" applyFill="1" applyBorder="1" applyAlignment="1">
      <alignment/>
    </xf>
    <xf numFmtId="43" fontId="48" fillId="33" borderId="15" xfId="46" applyFont="1" applyFill="1" applyBorder="1" applyAlignment="1">
      <alignment/>
    </xf>
    <xf numFmtId="43" fontId="48" fillId="33" borderId="11" xfId="46" applyFont="1" applyFill="1" applyBorder="1" applyAlignment="1">
      <alignment/>
    </xf>
    <xf numFmtId="43" fontId="48" fillId="33" borderId="19" xfId="46" applyFont="1" applyFill="1" applyBorder="1" applyAlignment="1">
      <alignment/>
    </xf>
    <xf numFmtId="43" fontId="49" fillId="33" borderId="19" xfId="46" applyFont="1" applyFill="1" applyBorder="1" applyAlignment="1">
      <alignment/>
    </xf>
    <xf numFmtId="43" fontId="48" fillId="33" borderId="20" xfId="46" applyFont="1" applyFill="1" applyBorder="1" applyAlignment="1">
      <alignment/>
    </xf>
    <xf numFmtId="43" fontId="48" fillId="33" borderId="16" xfId="46" applyFont="1" applyFill="1" applyBorder="1" applyAlignment="1">
      <alignment/>
    </xf>
    <xf numFmtId="43" fontId="49" fillId="33" borderId="21" xfId="46" applyFont="1" applyFill="1" applyBorder="1" applyAlignment="1">
      <alignment horizontal="center"/>
    </xf>
    <xf numFmtId="43" fontId="48" fillId="33" borderId="13" xfId="46" applyFont="1" applyFill="1" applyBorder="1" applyAlignment="1">
      <alignment/>
    </xf>
    <xf numFmtId="43" fontId="49" fillId="33" borderId="18" xfId="46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0" fontId="8" fillId="33" borderId="10" xfId="52" applyNumberFormat="1" applyFont="1" applyFill="1" applyBorder="1" applyAlignment="1">
      <alignment horizontal="center"/>
    </xf>
    <xf numFmtId="10" fontId="8" fillId="33" borderId="24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0" fontId="8" fillId="33" borderId="12" xfId="52" applyNumberFormat="1" applyFont="1" applyFill="1" applyBorder="1" applyAlignment="1">
      <alignment horizontal="center"/>
    </xf>
    <xf numFmtId="10" fontId="8" fillId="33" borderId="23" xfId="0" applyNumberFormat="1" applyFont="1" applyFill="1" applyBorder="1" applyAlignment="1">
      <alignment horizontal="center"/>
    </xf>
    <xf numFmtId="43" fontId="6" fillId="33" borderId="19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2" fillId="0" borderId="21" xfId="46" applyFont="1" applyBorder="1" applyAlignment="1">
      <alignment/>
    </xf>
    <xf numFmtId="9" fontId="2" fillId="0" borderId="18" xfId="52" applyFont="1" applyBorder="1" applyAlignment="1">
      <alignment horizontal="center"/>
    </xf>
    <xf numFmtId="0" fontId="2" fillId="33" borderId="10" xfId="0" applyFont="1" applyFill="1" applyBorder="1" applyAlignment="1">
      <alignment/>
    </xf>
    <xf numFmtId="43" fontId="4" fillId="33" borderId="10" xfId="46" applyFont="1" applyFill="1" applyBorder="1" applyAlignment="1">
      <alignment horizontal="center"/>
    </xf>
    <xf numFmtId="10" fontId="4" fillId="33" borderId="10" xfId="46" applyNumberFormat="1" applyFont="1" applyFill="1" applyBorder="1" applyAlignment="1">
      <alignment horizontal="center"/>
    </xf>
    <xf numFmtId="43" fontId="4" fillId="33" borderId="14" xfId="46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3" fontId="4" fillId="33" borderId="12" xfId="46" applyFont="1" applyFill="1" applyBorder="1" applyAlignment="1">
      <alignment/>
    </xf>
    <xf numFmtId="10" fontId="4" fillId="33" borderId="12" xfId="46" applyNumberFormat="1" applyFont="1" applyFill="1" applyBorder="1" applyAlignment="1">
      <alignment horizontal="center"/>
    </xf>
    <xf numFmtId="43" fontId="4" fillId="33" borderId="15" xfId="46" applyFont="1" applyFill="1" applyBorder="1" applyAlignment="1">
      <alignment horizontal="center"/>
    </xf>
    <xf numFmtId="43" fontId="4" fillId="33" borderId="12" xfId="46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3" fontId="4" fillId="33" borderId="17" xfId="46" applyFont="1" applyFill="1" applyBorder="1" applyAlignment="1">
      <alignment/>
    </xf>
    <xf numFmtId="43" fontId="4" fillId="33" borderId="11" xfId="46" applyFont="1" applyFill="1" applyBorder="1" applyAlignment="1">
      <alignment horizontal="center"/>
    </xf>
    <xf numFmtId="43" fontId="4" fillId="33" borderId="13" xfId="46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3" fontId="4" fillId="33" borderId="19" xfId="46" applyFont="1" applyFill="1" applyBorder="1" applyAlignment="1">
      <alignment/>
    </xf>
    <xf numFmtId="43" fontId="4" fillId="33" borderId="17" xfId="46" applyFont="1" applyFill="1" applyBorder="1" applyAlignment="1">
      <alignment horizontal="center"/>
    </xf>
    <xf numFmtId="10" fontId="4" fillId="33" borderId="19" xfId="52" applyNumberFormat="1" applyFont="1" applyFill="1" applyBorder="1" applyAlignment="1">
      <alignment horizontal="center"/>
    </xf>
    <xf numFmtId="43" fontId="4" fillId="33" borderId="20" xfId="46" applyFont="1" applyFill="1" applyBorder="1" applyAlignment="1">
      <alignment horizontal="center"/>
    </xf>
    <xf numFmtId="10" fontId="4" fillId="33" borderId="15" xfId="52" applyNumberFormat="1" applyFont="1" applyFill="1" applyBorder="1" applyAlignment="1">
      <alignment horizontal="center"/>
    </xf>
    <xf numFmtId="43" fontId="4" fillId="33" borderId="19" xfId="46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46"/>
  <sheetViews>
    <sheetView zoomScalePageLayoutView="0" workbookViewId="0" topLeftCell="A96">
      <selection activeCell="L130" sqref="L130"/>
    </sheetView>
  </sheetViews>
  <sheetFormatPr defaultColWidth="11.421875" defaultRowHeight="12.75"/>
  <cols>
    <col min="1" max="1" width="4.421875" style="0" customWidth="1"/>
    <col min="2" max="2" width="45.421875" style="0" customWidth="1"/>
    <col min="3" max="4" width="15.57421875" style="0" customWidth="1"/>
    <col min="5" max="5" width="15.140625" style="0" customWidth="1"/>
    <col min="6" max="6" width="15.8515625" style="0" customWidth="1"/>
    <col min="7" max="7" width="18.28125" style="36" customWidth="1"/>
    <col min="8" max="8" width="18.28125" style="33" customWidth="1"/>
    <col min="9" max="9" width="17.421875" style="0" customWidth="1"/>
    <col min="10" max="10" width="15.8515625" style="0" customWidth="1"/>
    <col min="11" max="11" width="2.7109375" style="0" customWidth="1"/>
    <col min="13" max="13" width="18.8515625" style="0" customWidth="1"/>
  </cols>
  <sheetData>
    <row r="3" ht="18" customHeight="1"/>
    <row r="4" spans="2:9" ht="15.75">
      <c r="B4" s="233" t="s">
        <v>20</v>
      </c>
      <c r="C4" s="233"/>
      <c r="D4" s="233"/>
      <c r="E4" s="233"/>
      <c r="F4" s="233"/>
      <c r="G4" s="233"/>
      <c r="H4" s="233"/>
      <c r="I4" s="233"/>
    </row>
    <row r="5" spans="2:9" ht="15.75">
      <c r="B5" s="233" t="s">
        <v>48</v>
      </c>
      <c r="C5" s="233"/>
      <c r="D5" s="233"/>
      <c r="E5" s="233"/>
      <c r="F5" s="233"/>
      <c r="G5" s="233"/>
      <c r="H5" s="233"/>
      <c r="I5" s="233"/>
    </row>
    <row r="7" spans="3:4" ht="15.75">
      <c r="C7" s="8" t="s">
        <v>8</v>
      </c>
      <c r="D7" s="9"/>
    </row>
    <row r="8" ht="13.5" thickBot="1"/>
    <row r="9" spans="2:9" ht="12.75">
      <c r="B9" s="1" t="s">
        <v>4</v>
      </c>
      <c r="C9" s="1" t="s">
        <v>10</v>
      </c>
      <c r="D9" s="6" t="s">
        <v>44</v>
      </c>
      <c r="E9" s="1" t="s">
        <v>10</v>
      </c>
      <c r="F9" s="6" t="s">
        <v>10</v>
      </c>
      <c r="G9" s="37"/>
      <c r="H9" s="34"/>
      <c r="I9" s="2" t="s">
        <v>12</v>
      </c>
    </row>
    <row r="10" spans="2:9" ht="12.75">
      <c r="B10" s="3"/>
      <c r="C10" s="5" t="s">
        <v>9</v>
      </c>
      <c r="D10" s="7"/>
      <c r="E10" s="5" t="s">
        <v>11</v>
      </c>
      <c r="F10" s="7" t="s">
        <v>1</v>
      </c>
      <c r="G10" s="38" t="s">
        <v>1</v>
      </c>
      <c r="H10" s="35" t="s">
        <v>1</v>
      </c>
      <c r="I10" s="4"/>
    </row>
    <row r="11" spans="2:9" ht="13.5" thickBot="1">
      <c r="B11" s="3"/>
      <c r="C11" s="5" t="s">
        <v>6</v>
      </c>
      <c r="D11" s="41"/>
      <c r="E11" s="5" t="s">
        <v>7</v>
      </c>
      <c r="F11" s="7"/>
      <c r="G11" s="38" t="s">
        <v>15</v>
      </c>
      <c r="H11" s="35" t="s">
        <v>16</v>
      </c>
      <c r="I11" s="4"/>
    </row>
    <row r="12" spans="2:10" ht="12.75">
      <c r="B12" s="45" t="s">
        <v>24</v>
      </c>
      <c r="C12" s="46">
        <v>56989733</v>
      </c>
      <c r="D12" s="47">
        <f>+E12-C12</f>
        <v>0</v>
      </c>
      <c r="E12" s="46">
        <v>56989733</v>
      </c>
      <c r="F12" s="48">
        <v>14294743.79</v>
      </c>
      <c r="G12" s="49">
        <f>+F12/C12</f>
        <v>0.2508301590042543</v>
      </c>
      <c r="H12" s="49">
        <f>+F12/E12</f>
        <v>0.2508301590042543</v>
      </c>
      <c r="I12" s="48">
        <f>+E12-F12</f>
        <v>42694989.21</v>
      </c>
      <c r="J12" s="50"/>
    </row>
    <row r="13" spans="2:10" ht="12.75">
      <c r="B13" s="51" t="s">
        <v>25</v>
      </c>
      <c r="C13" s="52">
        <v>12833000</v>
      </c>
      <c r="D13" s="47">
        <f>+E13-C13</f>
        <v>183300</v>
      </c>
      <c r="E13" s="53">
        <v>13016300</v>
      </c>
      <c r="F13" s="54">
        <v>3271380.84</v>
      </c>
      <c r="G13" s="55">
        <f>+F13/C13</f>
        <v>0.2549194140107535</v>
      </c>
      <c r="H13" s="55">
        <f>+F13/E13</f>
        <v>0.2513295514086184</v>
      </c>
      <c r="I13" s="54">
        <f>+E13-F13</f>
        <v>9744919.16</v>
      </c>
      <c r="J13" s="50"/>
    </row>
    <row r="14" spans="2:10" ht="12.75">
      <c r="B14" s="51" t="s">
        <v>26</v>
      </c>
      <c r="C14" s="52">
        <v>5910000</v>
      </c>
      <c r="D14" s="47">
        <f>+E14-C14</f>
        <v>0</v>
      </c>
      <c r="E14" s="53">
        <v>5910000</v>
      </c>
      <c r="F14" s="54">
        <v>1426438.82</v>
      </c>
      <c r="G14" s="55">
        <f>+F14/C14</f>
        <v>0.24136020642978004</v>
      </c>
      <c r="H14" s="55">
        <f>+F14/E14</f>
        <v>0.24136020642978004</v>
      </c>
      <c r="I14" s="54">
        <f>+E14-F14</f>
        <v>4483561.18</v>
      </c>
      <c r="J14" s="50"/>
    </row>
    <row r="15" spans="2:10" ht="12.75">
      <c r="B15" s="51" t="s">
        <v>27</v>
      </c>
      <c r="C15" s="52">
        <v>0</v>
      </c>
      <c r="D15" s="54"/>
      <c r="E15" s="53">
        <v>0</v>
      </c>
      <c r="F15" s="54">
        <v>0</v>
      </c>
      <c r="G15" s="56">
        <v>0</v>
      </c>
      <c r="H15" s="56">
        <v>0</v>
      </c>
      <c r="I15" s="54">
        <f>+E15-F15</f>
        <v>0</v>
      </c>
      <c r="J15" s="50"/>
    </row>
    <row r="16" spans="2:10" ht="13.5" thickBot="1">
      <c r="B16" s="51" t="s">
        <v>28</v>
      </c>
      <c r="C16" s="52">
        <v>1504000</v>
      </c>
      <c r="D16" s="57">
        <f>+E16-C16</f>
        <v>0</v>
      </c>
      <c r="E16" s="53">
        <v>1504000</v>
      </c>
      <c r="F16" s="54">
        <v>375875.61</v>
      </c>
      <c r="G16" s="55">
        <f>+F16/C16</f>
        <v>0.2499172938829787</v>
      </c>
      <c r="H16" s="55">
        <f>+F16/E16</f>
        <v>0.2499172938829787</v>
      </c>
      <c r="I16" s="54">
        <f>+E16-F16</f>
        <v>1128124.3900000001</v>
      </c>
      <c r="J16" s="50"/>
    </row>
    <row r="17" spans="2:10" ht="12.75">
      <c r="B17" s="58" t="s">
        <v>2</v>
      </c>
      <c r="C17" s="59">
        <f>SUM(C12:C16)</f>
        <v>77236733</v>
      </c>
      <c r="D17" s="60">
        <f>SUM(D12:D16)</f>
        <v>183300</v>
      </c>
      <c r="E17" s="59">
        <f>SUM(E12:E16)</f>
        <v>77420033</v>
      </c>
      <c r="F17" s="61">
        <f>SUM(F12:F16)</f>
        <v>19368439.06</v>
      </c>
      <c r="G17" s="49">
        <f>+F17/C17</f>
        <v>0.25076719726091984</v>
      </c>
      <c r="H17" s="49">
        <f>+F17/E17</f>
        <v>0.2501734797762228</v>
      </c>
      <c r="I17" s="61">
        <f>SUM(I12:I16)</f>
        <v>58051593.940000005</v>
      </c>
      <c r="J17" s="50"/>
    </row>
    <row r="18" spans="2:10" ht="13.5" thickBot="1">
      <c r="B18" s="62"/>
      <c r="C18" s="63"/>
      <c r="D18" s="63"/>
      <c r="E18" s="64"/>
      <c r="F18" s="65"/>
      <c r="G18" s="66"/>
      <c r="H18" s="66"/>
      <c r="I18" s="65"/>
      <c r="J18" s="50"/>
    </row>
    <row r="19" spans="2:10" ht="13.5" thickBot="1">
      <c r="B19" s="51" t="s">
        <v>29</v>
      </c>
      <c r="C19" s="52">
        <v>3693750</v>
      </c>
      <c r="D19" s="46">
        <f>+E19-C19</f>
        <v>0</v>
      </c>
      <c r="E19" s="52">
        <v>3693750</v>
      </c>
      <c r="F19" s="54">
        <v>547992.11</v>
      </c>
      <c r="G19" s="55">
        <f>+F19/C19</f>
        <v>0.1483565780033841</v>
      </c>
      <c r="H19" s="55">
        <f>+F19/E19</f>
        <v>0.1483565780033841</v>
      </c>
      <c r="I19" s="54">
        <f>+E19-F19</f>
        <v>3145757.89</v>
      </c>
      <c r="J19" s="43"/>
    </row>
    <row r="20" spans="2:10" ht="12.75">
      <c r="B20" s="58" t="s">
        <v>3</v>
      </c>
      <c r="C20" s="61">
        <f>SUM(C19:C19)</f>
        <v>3693750</v>
      </c>
      <c r="D20" s="61">
        <f>SUM(D19)</f>
        <v>0</v>
      </c>
      <c r="E20" s="61">
        <f>SUM(E19:E19)</f>
        <v>3693750</v>
      </c>
      <c r="F20" s="61">
        <f>SUM(F19:F19)</f>
        <v>547992.11</v>
      </c>
      <c r="G20" s="49">
        <f>+F20/C20</f>
        <v>0.1483565780033841</v>
      </c>
      <c r="H20" s="49">
        <f>+F20/E20</f>
        <v>0.1483565780033841</v>
      </c>
      <c r="I20" s="61">
        <f>SUM(I19:I19)</f>
        <v>3145757.89</v>
      </c>
      <c r="J20" s="50"/>
    </row>
    <row r="21" spans="2:10" ht="13.5" thickBot="1">
      <c r="B21" s="67"/>
      <c r="C21" s="63"/>
      <c r="D21" s="63"/>
      <c r="E21" s="64"/>
      <c r="F21" s="65"/>
      <c r="G21" s="66"/>
      <c r="H21" s="66"/>
      <c r="I21" s="65"/>
      <c r="J21" s="50"/>
    </row>
    <row r="22" spans="2:10" ht="13.5" thickBot="1">
      <c r="B22" s="68" t="s">
        <v>0</v>
      </c>
      <c r="C22" s="69">
        <f>+C17+C20</f>
        <v>80930483</v>
      </c>
      <c r="D22" s="69">
        <f>+D17+D20</f>
        <v>183300</v>
      </c>
      <c r="E22" s="69">
        <f>+E17+E20</f>
        <v>81113783</v>
      </c>
      <c r="F22" s="70">
        <f>+F17+F20</f>
        <v>19916431.169999998</v>
      </c>
      <c r="G22" s="71">
        <f>+F22/C22</f>
        <v>0.24609307187750254</v>
      </c>
      <c r="H22" s="71">
        <f>+F22/E22</f>
        <v>0.24553695356558575</v>
      </c>
      <c r="I22" s="70">
        <f>+I17+I20</f>
        <v>61197351.830000006</v>
      </c>
      <c r="J22" s="50"/>
    </row>
    <row r="23" spans="2:10" ht="12.75">
      <c r="B23" s="72"/>
      <c r="C23" s="73"/>
      <c r="D23" s="73"/>
      <c r="E23" s="73"/>
      <c r="F23" s="73"/>
      <c r="G23" s="74"/>
      <c r="H23" s="74"/>
      <c r="I23" s="73"/>
      <c r="J23" s="50"/>
    </row>
    <row r="24" spans="2:10" ht="12.75">
      <c r="B24" s="72"/>
      <c r="C24" s="73"/>
      <c r="D24" s="73"/>
      <c r="E24" s="73"/>
      <c r="F24" s="73"/>
      <c r="G24" s="74"/>
      <c r="H24" s="74"/>
      <c r="I24" s="73"/>
      <c r="J24" s="50"/>
    </row>
    <row r="25" spans="2:10" ht="12.75">
      <c r="B25" s="72"/>
      <c r="C25" s="73"/>
      <c r="D25" s="73"/>
      <c r="E25" s="73"/>
      <c r="F25" s="73"/>
      <c r="G25" s="74"/>
      <c r="H25" s="74"/>
      <c r="I25" s="73"/>
      <c r="J25" s="50"/>
    </row>
    <row r="26" spans="2:10" ht="12.75">
      <c r="B26" s="72"/>
      <c r="C26" s="73"/>
      <c r="D26" s="73"/>
      <c r="E26" s="73"/>
      <c r="F26" s="73"/>
      <c r="G26" s="74"/>
      <c r="H26" s="74"/>
      <c r="I26" s="73"/>
      <c r="J26" s="50"/>
    </row>
    <row r="27" spans="2:10" ht="12.75">
      <c r="B27" s="72"/>
      <c r="C27" s="73"/>
      <c r="D27" s="73"/>
      <c r="E27" s="73"/>
      <c r="F27" s="73"/>
      <c r="G27" s="74"/>
      <c r="H27" s="74"/>
      <c r="I27" s="73"/>
      <c r="J27" s="50"/>
    </row>
    <row r="28" spans="2:10" ht="12.75">
      <c r="B28" s="72"/>
      <c r="C28" s="73"/>
      <c r="D28" s="73"/>
      <c r="E28" s="73"/>
      <c r="F28" s="73"/>
      <c r="G28" s="74"/>
      <c r="H28" s="74"/>
      <c r="I28" s="73"/>
      <c r="J28" s="50"/>
    </row>
    <row r="29" spans="2:10" ht="15.75">
      <c r="B29" s="229" t="s">
        <v>20</v>
      </c>
      <c r="C29" s="229"/>
      <c r="D29" s="229"/>
      <c r="E29" s="229"/>
      <c r="F29" s="229"/>
      <c r="G29" s="229"/>
      <c r="H29" s="229"/>
      <c r="I29" s="229"/>
      <c r="J29" s="50"/>
    </row>
    <row r="30" spans="2:10" ht="15.75">
      <c r="B30" s="229" t="s">
        <v>48</v>
      </c>
      <c r="C30" s="229"/>
      <c r="D30" s="229"/>
      <c r="E30" s="229"/>
      <c r="F30" s="229"/>
      <c r="G30" s="229"/>
      <c r="H30" s="229"/>
      <c r="I30" s="229"/>
      <c r="J30" s="50"/>
    </row>
    <row r="31" spans="2:10" ht="15.75">
      <c r="B31" s="75"/>
      <c r="C31" s="50"/>
      <c r="D31" s="50"/>
      <c r="E31" s="50"/>
      <c r="F31" s="50"/>
      <c r="G31" s="76"/>
      <c r="H31" s="77"/>
      <c r="I31" s="50"/>
      <c r="J31" s="50"/>
    </row>
    <row r="32" spans="2:10" ht="15.75">
      <c r="B32" s="50"/>
      <c r="C32" s="75" t="s">
        <v>13</v>
      </c>
      <c r="D32" s="78"/>
      <c r="E32" s="50"/>
      <c r="F32" s="50"/>
      <c r="G32" s="76"/>
      <c r="H32" s="77"/>
      <c r="I32" s="50"/>
      <c r="J32" s="50"/>
    </row>
    <row r="33" spans="2:10" ht="13.5" thickBot="1">
      <c r="B33" s="50"/>
      <c r="C33" s="50"/>
      <c r="D33" s="50"/>
      <c r="E33" s="50"/>
      <c r="F33" s="50"/>
      <c r="G33" s="76"/>
      <c r="H33" s="77"/>
      <c r="I33" s="50"/>
      <c r="J33" s="50"/>
    </row>
    <row r="34" spans="2:10" ht="12.75">
      <c r="B34" s="58" t="s">
        <v>4</v>
      </c>
      <c r="C34" s="58" t="s">
        <v>10</v>
      </c>
      <c r="D34" s="58" t="s">
        <v>44</v>
      </c>
      <c r="E34" s="58" t="s">
        <v>10</v>
      </c>
      <c r="F34" s="79" t="s">
        <v>10</v>
      </c>
      <c r="G34" s="49"/>
      <c r="H34" s="80"/>
      <c r="I34" s="81" t="s">
        <v>12</v>
      </c>
      <c r="J34" s="50"/>
    </row>
    <row r="35" spans="2:10" ht="12.75">
      <c r="B35" s="82"/>
      <c r="C35" s="83" t="s">
        <v>9</v>
      </c>
      <c r="D35" s="83"/>
      <c r="E35" s="83" t="s">
        <v>11</v>
      </c>
      <c r="F35" s="84" t="s">
        <v>1</v>
      </c>
      <c r="G35" s="55" t="s">
        <v>1</v>
      </c>
      <c r="H35" s="85" t="s">
        <v>1</v>
      </c>
      <c r="I35" s="86"/>
      <c r="J35" s="50"/>
    </row>
    <row r="36" spans="2:10" ht="13.5" thickBot="1">
      <c r="B36" s="82"/>
      <c r="C36" s="83" t="s">
        <v>6</v>
      </c>
      <c r="D36" s="83"/>
      <c r="E36" s="83" t="s">
        <v>7</v>
      </c>
      <c r="F36" s="84"/>
      <c r="G36" s="55" t="s">
        <v>15</v>
      </c>
      <c r="H36" s="85" t="s">
        <v>16</v>
      </c>
      <c r="I36" s="86"/>
      <c r="J36" s="50"/>
    </row>
    <row r="37" spans="2:10" ht="12.75">
      <c r="B37" s="45" t="s">
        <v>24</v>
      </c>
      <c r="C37" s="46">
        <v>13000000</v>
      </c>
      <c r="D37" s="48">
        <f>+E37-C37</f>
        <v>0</v>
      </c>
      <c r="E37" s="46">
        <v>13000000</v>
      </c>
      <c r="F37" s="48">
        <v>2785910.05</v>
      </c>
      <c r="G37" s="49">
        <f>+F37/C37</f>
        <v>0.21430077307692305</v>
      </c>
      <c r="H37" s="87">
        <f>+F37/E37</f>
        <v>0.21430077307692305</v>
      </c>
      <c r="I37" s="48">
        <f>+E37-F37</f>
        <v>10214089.95</v>
      </c>
      <c r="J37" s="50"/>
    </row>
    <row r="38" spans="2:10" ht="12.75">
      <c r="B38" s="51" t="s">
        <v>25</v>
      </c>
      <c r="C38" s="52">
        <v>0</v>
      </c>
      <c r="D38" s="47">
        <f>+E38-C38</f>
        <v>0</v>
      </c>
      <c r="E38" s="52">
        <v>0</v>
      </c>
      <c r="F38" s="54">
        <v>0</v>
      </c>
      <c r="G38" s="56">
        <v>0</v>
      </c>
      <c r="H38" s="88">
        <v>0</v>
      </c>
      <c r="I38" s="47">
        <f>+E38-F38</f>
        <v>0</v>
      </c>
      <c r="J38" s="50"/>
    </row>
    <row r="39" spans="2:10" ht="12.75">
      <c r="B39" s="51" t="s">
        <v>26</v>
      </c>
      <c r="C39" s="52">
        <v>17100000</v>
      </c>
      <c r="D39" s="47">
        <f>+E39-C39</f>
        <v>1900000</v>
      </c>
      <c r="E39" s="52">
        <v>19000000</v>
      </c>
      <c r="F39" s="54">
        <v>4821940.82</v>
      </c>
      <c r="G39" s="55">
        <f>+F39/C39</f>
        <v>0.2819848432748538</v>
      </c>
      <c r="H39" s="89">
        <f>+F39/E39</f>
        <v>0.25378635894736845</v>
      </c>
      <c r="I39" s="47">
        <f>+E39-F39</f>
        <v>14178059.18</v>
      </c>
      <c r="J39" s="50"/>
    </row>
    <row r="40" spans="2:10" ht="12.75">
      <c r="B40" s="51" t="s">
        <v>27</v>
      </c>
      <c r="C40" s="52">
        <v>0</v>
      </c>
      <c r="D40" s="54"/>
      <c r="E40" s="52">
        <v>0</v>
      </c>
      <c r="F40" s="54">
        <v>0</v>
      </c>
      <c r="G40" s="56">
        <v>0</v>
      </c>
      <c r="H40" s="88">
        <v>0</v>
      </c>
      <c r="I40" s="47">
        <f>+E40-F40</f>
        <v>0</v>
      </c>
      <c r="J40" s="50"/>
    </row>
    <row r="41" spans="2:10" ht="13.5" thickBot="1">
      <c r="B41" s="51" t="s">
        <v>28</v>
      </c>
      <c r="C41" s="52">
        <v>800000</v>
      </c>
      <c r="D41" s="57">
        <f>+E41-C41</f>
        <v>352678</v>
      </c>
      <c r="E41" s="52">
        <v>1152678</v>
      </c>
      <c r="F41" s="54">
        <v>614140.87</v>
      </c>
      <c r="G41" s="55">
        <f>+F41/C41</f>
        <v>0.7676760875</v>
      </c>
      <c r="H41" s="90">
        <f>+F41/E41</f>
        <v>0.5327948221446058</v>
      </c>
      <c r="I41" s="57">
        <f>+E41-F41</f>
        <v>538537.13</v>
      </c>
      <c r="J41" s="50"/>
    </row>
    <row r="42" spans="2:10" ht="12.75">
      <c r="B42" s="58" t="s">
        <v>2</v>
      </c>
      <c r="C42" s="59">
        <f>SUM(C37:C41)</f>
        <v>30900000</v>
      </c>
      <c r="D42" s="59">
        <f>SUM(D37:D41)</f>
        <v>2252678</v>
      </c>
      <c r="E42" s="59">
        <f>SUM(E37:E41)</f>
        <v>33152678</v>
      </c>
      <c r="F42" s="61">
        <f>SUM(F37:F41)</f>
        <v>8221991.74</v>
      </c>
      <c r="G42" s="49">
        <f>+F42/C42</f>
        <v>0.26608387508090614</v>
      </c>
      <c r="H42" s="49">
        <f>+F42/E42</f>
        <v>0.24800384873885603</v>
      </c>
      <c r="I42" s="91">
        <f>SUM(I37:I41)</f>
        <v>24930686.259999998</v>
      </c>
      <c r="J42" s="50"/>
    </row>
    <row r="43" spans="2:10" ht="13.5" thickBot="1">
      <c r="B43" s="62"/>
      <c r="C43" s="63"/>
      <c r="D43" s="63"/>
      <c r="E43" s="64"/>
      <c r="F43" s="65"/>
      <c r="G43" s="66"/>
      <c r="H43" s="66"/>
      <c r="I43" s="92"/>
      <c r="J43" s="50"/>
    </row>
    <row r="44" spans="2:10" ht="13.5" thickBot="1">
      <c r="B44" s="51" t="s">
        <v>29</v>
      </c>
      <c r="C44" s="52">
        <v>1900000</v>
      </c>
      <c r="D44" s="47">
        <f>+E44-C44</f>
        <v>0</v>
      </c>
      <c r="E44" s="52">
        <v>1900000</v>
      </c>
      <c r="F44" s="54">
        <v>75321</v>
      </c>
      <c r="G44" s="55">
        <f>+F44/C44</f>
        <v>0.03964263157894737</v>
      </c>
      <c r="H44" s="55">
        <f>+F44/E44</f>
        <v>0.03964263157894737</v>
      </c>
      <c r="I44" s="93">
        <f>+E44-F44</f>
        <v>1824679</v>
      </c>
      <c r="J44" s="50"/>
    </row>
    <row r="45" spans="2:10" ht="12.75">
      <c r="B45" s="58" t="s">
        <v>3</v>
      </c>
      <c r="C45" s="59">
        <f>SUM(C44:C44)</f>
        <v>1900000</v>
      </c>
      <c r="D45" s="59">
        <f>SUM(D44:D44)</f>
        <v>0</v>
      </c>
      <c r="E45" s="59">
        <f>SUM(E44:E44)</f>
        <v>1900000</v>
      </c>
      <c r="F45" s="61">
        <f>SUM(F44:F44)</f>
        <v>75321</v>
      </c>
      <c r="G45" s="49">
        <f>+F45/C45</f>
        <v>0.03964263157894737</v>
      </c>
      <c r="H45" s="49">
        <f>+F45/E45</f>
        <v>0.03964263157894737</v>
      </c>
      <c r="I45" s="94">
        <f>SUM(I44:I44)</f>
        <v>1824679</v>
      </c>
      <c r="J45" s="50"/>
    </row>
    <row r="46" spans="2:10" ht="13.5" thickBot="1">
      <c r="B46" s="67"/>
      <c r="C46" s="63"/>
      <c r="D46" s="63"/>
      <c r="E46" s="64"/>
      <c r="F46" s="65"/>
      <c r="G46" s="66"/>
      <c r="H46" s="66"/>
      <c r="I46" s="92"/>
      <c r="J46" s="50"/>
    </row>
    <row r="47" spans="2:10" ht="13.5" thickBot="1">
      <c r="B47" s="68" t="s">
        <v>0</v>
      </c>
      <c r="C47" s="69">
        <f>+C42+C45</f>
        <v>32800000</v>
      </c>
      <c r="D47" s="95">
        <f>+E47-C47</f>
        <v>2252678</v>
      </c>
      <c r="E47" s="69">
        <f>+E42+E45</f>
        <v>35052678</v>
      </c>
      <c r="F47" s="70">
        <f>+F42+F45</f>
        <v>8297312.74</v>
      </c>
      <c r="G47" s="71">
        <f>+F47/C47</f>
        <v>0.2529668518292683</v>
      </c>
      <c r="H47" s="71">
        <f>+F47/E47</f>
        <v>0.23670980973265437</v>
      </c>
      <c r="I47" s="96">
        <f>+I42+I45</f>
        <v>26755365.259999998</v>
      </c>
      <c r="J47" s="50"/>
    </row>
    <row r="48" spans="2:10" ht="12.75">
      <c r="B48" s="50"/>
      <c r="C48" s="50"/>
      <c r="D48" s="50"/>
      <c r="E48" s="50"/>
      <c r="F48" s="50"/>
      <c r="G48" s="76"/>
      <c r="H48" s="77"/>
      <c r="I48" s="50"/>
      <c r="J48" s="50"/>
    </row>
    <row r="49" spans="2:10" ht="12.75">
      <c r="B49" s="50"/>
      <c r="C49" s="50"/>
      <c r="D49" s="97"/>
      <c r="E49" s="50"/>
      <c r="F49" s="50"/>
      <c r="G49" s="76"/>
      <c r="H49" s="77"/>
      <c r="I49" s="50"/>
      <c r="J49" s="50"/>
    </row>
    <row r="50" spans="2:10" ht="12.75">
      <c r="B50" s="50"/>
      <c r="C50" s="50"/>
      <c r="D50" s="50"/>
      <c r="E50" s="50"/>
      <c r="F50" s="50"/>
      <c r="G50" s="76"/>
      <c r="H50" s="77"/>
      <c r="I50" s="50"/>
      <c r="J50" s="50"/>
    </row>
    <row r="51" spans="2:10" ht="12.75">
      <c r="B51" s="50"/>
      <c r="C51" s="50"/>
      <c r="D51" s="50"/>
      <c r="E51" s="50"/>
      <c r="F51" s="50"/>
      <c r="G51" s="76"/>
      <c r="H51" s="77"/>
      <c r="I51" s="50"/>
      <c r="J51" s="50"/>
    </row>
    <row r="52" spans="2:10" ht="12.75">
      <c r="B52" s="50"/>
      <c r="C52" s="50"/>
      <c r="D52" s="50"/>
      <c r="E52" s="50"/>
      <c r="F52" s="50"/>
      <c r="G52" s="76"/>
      <c r="H52" s="77"/>
      <c r="I52" s="50"/>
      <c r="J52" s="50"/>
    </row>
    <row r="53" spans="2:10" ht="12.75">
      <c r="B53" s="50"/>
      <c r="C53" s="50"/>
      <c r="D53" s="50"/>
      <c r="E53" s="50"/>
      <c r="F53" s="50"/>
      <c r="G53" s="76"/>
      <c r="H53" s="77"/>
      <c r="I53" s="50"/>
      <c r="J53" s="50"/>
    </row>
    <row r="54" spans="2:10" ht="12.75">
      <c r="B54" s="50"/>
      <c r="C54" s="50"/>
      <c r="D54" s="50"/>
      <c r="E54" s="50"/>
      <c r="F54" s="50"/>
      <c r="G54" s="76"/>
      <c r="H54" s="77"/>
      <c r="I54" s="50"/>
      <c r="J54" s="50"/>
    </row>
    <row r="55" spans="2:10" ht="12.75">
      <c r="B55" s="50"/>
      <c r="C55" s="50"/>
      <c r="D55" s="50"/>
      <c r="E55" s="50"/>
      <c r="F55" s="50"/>
      <c r="G55" s="76"/>
      <c r="H55" s="77"/>
      <c r="I55" s="50"/>
      <c r="J55" s="50"/>
    </row>
    <row r="56" spans="2:10" ht="12.75">
      <c r="B56" s="50"/>
      <c r="C56" s="50"/>
      <c r="D56" s="50"/>
      <c r="E56" s="50"/>
      <c r="F56" s="50"/>
      <c r="G56" s="76"/>
      <c r="H56" s="77"/>
      <c r="I56" s="50"/>
      <c r="J56" s="50"/>
    </row>
    <row r="57" spans="2:10" ht="12.75">
      <c r="B57" s="50"/>
      <c r="C57" s="50"/>
      <c r="D57" s="50"/>
      <c r="E57" s="50"/>
      <c r="F57" s="50"/>
      <c r="G57" s="76"/>
      <c r="H57" s="77"/>
      <c r="I57" s="50"/>
      <c r="J57" s="50"/>
    </row>
    <row r="58" spans="2:10" ht="12.75">
      <c r="B58" s="50"/>
      <c r="C58" s="50"/>
      <c r="D58" s="50"/>
      <c r="E58" s="50"/>
      <c r="F58" s="50"/>
      <c r="G58" s="76"/>
      <c r="H58" s="77"/>
      <c r="I58" s="50"/>
      <c r="J58" s="50"/>
    </row>
    <row r="59" spans="2:10" ht="15.75">
      <c r="B59" s="229" t="s">
        <v>20</v>
      </c>
      <c r="C59" s="229"/>
      <c r="D59" s="229"/>
      <c r="E59" s="229"/>
      <c r="F59" s="229"/>
      <c r="G59" s="229"/>
      <c r="H59" s="229"/>
      <c r="I59" s="229"/>
      <c r="J59" s="50"/>
    </row>
    <row r="60" spans="2:10" ht="15.75">
      <c r="B60" s="229" t="s">
        <v>48</v>
      </c>
      <c r="C60" s="229"/>
      <c r="D60" s="229"/>
      <c r="E60" s="229"/>
      <c r="F60" s="229"/>
      <c r="G60" s="229"/>
      <c r="H60" s="229"/>
      <c r="I60" s="229"/>
      <c r="J60" s="50"/>
    </row>
    <row r="61" spans="2:10" ht="12.75">
      <c r="B61" s="50"/>
      <c r="C61" s="50"/>
      <c r="D61" s="50"/>
      <c r="E61" s="50"/>
      <c r="F61" s="50"/>
      <c r="G61" s="76"/>
      <c r="H61" s="77"/>
      <c r="I61" s="50"/>
      <c r="J61" s="50"/>
    </row>
    <row r="62" spans="2:10" ht="12.75">
      <c r="B62" s="50"/>
      <c r="C62" s="50"/>
      <c r="D62" s="50"/>
      <c r="E62" s="50"/>
      <c r="F62" s="50"/>
      <c r="G62" s="76"/>
      <c r="H62" s="77"/>
      <c r="I62" s="50"/>
      <c r="J62" s="50"/>
    </row>
    <row r="63" spans="2:10" ht="15.75">
      <c r="B63" s="50"/>
      <c r="C63" s="75" t="s">
        <v>14</v>
      </c>
      <c r="D63" s="78"/>
      <c r="E63" s="50"/>
      <c r="F63" s="50"/>
      <c r="G63" s="76"/>
      <c r="H63" s="77"/>
      <c r="I63" s="50"/>
      <c r="J63" s="50"/>
    </row>
    <row r="64" spans="2:10" ht="13.5" thickBot="1">
      <c r="B64" s="50"/>
      <c r="C64" s="50"/>
      <c r="D64" s="50"/>
      <c r="E64" s="50"/>
      <c r="F64" s="50"/>
      <c r="G64" s="76"/>
      <c r="H64" s="77"/>
      <c r="I64" s="50"/>
      <c r="J64" s="50"/>
    </row>
    <row r="65" spans="2:10" ht="12.75">
      <c r="B65" s="58" t="s">
        <v>4</v>
      </c>
      <c r="C65" s="58" t="s">
        <v>10</v>
      </c>
      <c r="D65" s="58" t="s">
        <v>44</v>
      </c>
      <c r="E65" s="58" t="s">
        <v>10</v>
      </c>
      <c r="F65" s="79" t="s">
        <v>10</v>
      </c>
      <c r="G65" s="49" t="s">
        <v>5</v>
      </c>
      <c r="H65" s="80" t="s">
        <v>5</v>
      </c>
      <c r="I65" s="81" t="s">
        <v>12</v>
      </c>
      <c r="J65" s="50"/>
    </row>
    <row r="66" spans="2:10" ht="12.75">
      <c r="B66" s="82"/>
      <c r="C66" s="83" t="s">
        <v>9</v>
      </c>
      <c r="D66" s="83"/>
      <c r="E66" s="83" t="s">
        <v>11</v>
      </c>
      <c r="F66" s="84" t="s">
        <v>1</v>
      </c>
      <c r="G66" s="55" t="s">
        <v>1</v>
      </c>
      <c r="H66" s="85" t="s">
        <v>1</v>
      </c>
      <c r="I66" s="86"/>
      <c r="J66" s="50"/>
    </row>
    <row r="67" spans="2:10" ht="13.5" thickBot="1">
      <c r="B67" s="82"/>
      <c r="C67" s="83" t="s">
        <v>6</v>
      </c>
      <c r="D67" s="83"/>
      <c r="E67" s="83" t="s">
        <v>7</v>
      </c>
      <c r="F67" s="84"/>
      <c r="G67" s="55" t="s">
        <v>15</v>
      </c>
      <c r="H67" s="85" t="s">
        <v>16</v>
      </c>
      <c r="I67" s="86"/>
      <c r="J67" s="50"/>
    </row>
    <row r="68" spans="2:10" ht="12.75">
      <c r="B68" s="45" t="s">
        <v>24</v>
      </c>
      <c r="C68" s="46">
        <v>0</v>
      </c>
      <c r="D68" s="48">
        <f>+E68-C68</f>
        <v>300000</v>
      </c>
      <c r="E68" s="46">
        <v>300000</v>
      </c>
      <c r="F68" s="48">
        <v>0</v>
      </c>
      <c r="G68" s="98">
        <v>0</v>
      </c>
      <c r="H68" s="99">
        <v>0</v>
      </c>
      <c r="I68" s="48">
        <f>+E68-F68</f>
        <v>300000</v>
      </c>
      <c r="J68" s="50"/>
    </row>
    <row r="69" spans="2:10" ht="12.75">
      <c r="B69" s="51" t="s">
        <v>25</v>
      </c>
      <c r="C69" s="52">
        <v>0</v>
      </c>
      <c r="D69" s="47">
        <f>+E69-C69</f>
        <v>0</v>
      </c>
      <c r="E69" s="52">
        <v>0</v>
      </c>
      <c r="F69" s="54">
        <v>0</v>
      </c>
      <c r="G69" s="56">
        <v>0</v>
      </c>
      <c r="H69" s="88">
        <v>0</v>
      </c>
      <c r="I69" s="47">
        <f>+E69-F69</f>
        <v>0</v>
      </c>
      <c r="J69" s="50"/>
    </row>
    <row r="70" spans="2:10" ht="12.75">
      <c r="B70" s="51" t="s">
        <v>26</v>
      </c>
      <c r="C70" s="52">
        <v>0</v>
      </c>
      <c r="D70" s="47">
        <f>+E70-C70</f>
        <v>10325000</v>
      </c>
      <c r="E70" s="52">
        <v>10325000</v>
      </c>
      <c r="F70" s="54">
        <v>39785.43</v>
      </c>
      <c r="G70" s="56">
        <v>0</v>
      </c>
      <c r="H70" s="55">
        <f>+F70/E70</f>
        <v>0.003853310411622276</v>
      </c>
      <c r="I70" s="47">
        <f>+E70-F70</f>
        <v>10285214.57</v>
      </c>
      <c r="J70" s="50"/>
    </row>
    <row r="71" spans="2:10" ht="12.75">
      <c r="B71" s="51" t="s">
        <v>27</v>
      </c>
      <c r="C71" s="52">
        <v>0</v>
      </c>
      <c r="D71" s="47">
        <f>+E71-C71</f>
        <v>0</v>
      </c>
      <c r="E71" s="52">
        <v>0</v>
      </c>
      <c r="F71" s="54">
        <v>0</v>
      </c>
      <c r="G71" s="56">
        <v>0</v>
      </c>
      <c r="H71" s="88">
        <v>0</v>
      </c>
      <c r="I71" s="47">
        <f>+E71-F71</f>
        <v>0</v>
      </c>
      <c r="J71" s="50"/>
    </row>
    <row r="72" spans="2:10" ht="13.5" thickBot="1">
      <c r="B72" s="51" t="s">
        <v>28</v>
      </c>
      <c r="C72" s="52">
        <v>0</v>
      </c>
      <c r="D72" s="57">
        <f>+E72-C72</f>
        <v>2555000</v>
      </c>
      <c r="E72" s="52">
        <v>2555000</v>
      </c>
      <c r="F72" s="54"/>
      <c r="G72" s="56">
        <v>0</v>
      </c>
      <c r="H72" s="88">
        <v>0</v>
      </c>
      <c r="I72" s="57">
        <f>+E72-F72</f>
        <v>2555000</v>
      </c>
      <c r="J72" s="50"/>
    </row>
    <row r="73" spans="2:10" ht="12.75">
      <c r="B73" s="58" t="s">
        <v>2</v>
      </c>
      <c r="C73" s="59">
        <f>SUM(C68:C72)</f>
        <v>0</v>
      </c>
      <c r="D73" s="60"/>
      <c r="E73" s="59">
        <f>SUM(E68:E72)</f>
        <v>13180000</v>
      </c>
      <c r="F73" s="61">
        <f>SUM(F68:F72)</f>
        <v>39785.43</v>
      </c>
      <c r="G73" s="98">
        <v>0</v>
      </c>
      <c r="H73" s="100">
        <f>+F73/E73</f>
        <v>0.0030186213960546283</v>
      </c>
      <c r="I73" s="91">
        <f>SUM(I68:I72)</f>
        <v>13140214.57</v>
      </c>
      <c r="J73" s="50"/>
    </row>
    <row r="74" spans="2:10" ht="13.5" thickBot="1">
      <c r="B74" s="62"/>
      <c r="C74" s="63"/>
      <c r="D74" s="63"/>
      <c r="E74" s="64"/>
      <c r="F74" s="65"/>
      <c r="G74" s="101"/>
      <c r="H74" s="66"/>
      <c r="I74" s="92"/>
      <c r="J74" s="50"/>
    </row>
    <row r="75" spans="2:10" ht="13.5" thickBot="1">
      <c r="B75" s="51" t="s">
        <v>29</v>
      </c>
      <c r="C75" s="52">
        <v>0</v>
      </c>
      <c r="D75" s="46">
        <f>+E75-C75</f>
        <v>21877912</v>
      </c>
      <c r="E75" s="52">
        <v>21877912</v>
      </c>
      <c r="F75" s="54">
        <v>283911.29</v>
      </c>
      <c r="G75" s="56">
        <v>0</v>
      </c>
      <c r="H75" s="55">
        <f>+F75/E75</f>
        <v>0.012977074320437891</v>
      </c>
      <c r="I75" s="93">
        <f>+E75-F75</f>
        <v>21594000.71</v>
      </c>
      <c r="J75" s="50"/>
    </row>
    <row r="76" spans="2:10" ht="12.75">
      <c r="B76" s="58" t="s">
        <v>3</v>
      </c>
      <c r="C76" s="59">
        <f>SUM(C75:C75)</f>
        <v>0</v>
      </c>
      <c r="D76" s="59">
        <f>SUM(D75:D75)</f>
        <v>21877912</v>
      </c>
      <c r="E76" s="59">
        <f>SUM(E75:E75)</f>
        <v>21877912</v>
      </c>
      <c r="F76" s="61">
        <f>SUM(F75:F75)</f>
        <v>283911.29</v>
      </c>
      <c r="G76" s="98">
        <v>0</v>
      </c>
      <c r="H76" s="49">
        <f>+F76/E76</f>
        <v>0.012977074320437891</v>
      </c>
      <c r="I76" s="94">
        <f>SUM(I75:I75)</f>
        <v>21594000.71</v>
      </c>
      <c r="J76" s="50"/>
    </row>
    <row r="77" spans="2:10" ht="13.5" thickBot="1">
      <c r="B77" s="67"/>
      <c r="C77" s="63"/>
      <c r="D77" s="63"/>
      <c r="E77" s="64"/>
      <c r="F77" s="65"/>
      <c r="G77" s="101"/>
      <c r="H77" s="66"/>
      <c r="I77" s="92"/>
      <c r="J77" s="50"/>
    </row>
    <row r="78" spans="2:10" ht="13.5" thickBot="1">
      <c r="B78" s="68" t="s">
        <v>0</v>
      </c>
      <c r="C78" s="69">
        <f>+C73+C76</f>
        <v>0</v>
      </c>
      <c r="D78" s="95">
        <f>+E78-C78</f>
        <v>35057912</v>
      </c>
      <c r="E78" s="69">
        <f>+E73+E76</f>
        <v>35057912</v>
      </c>
      <c r="F78" s="70">
        <f>+F73+F76</f>
        <v>323696.72</v>
      </c>
      <c r="G78" s="95">
        <v>0</v>
      </c>
      <c r="H78" s="71">
        <f>+F78/E78</f>
        <v>0.00923320019743332</v>
      </c>
      <c r="I78" s="96">
        <f>+I73+I76</f>
        <v>34734215.28</v>
      </c>
      <c r="J78" s="50"/>
    </row>
    <row r="79" spans="2:10" ht="12.75">
      <c r="B79" s="50"/>
      <c r="C79" s="50"/>
      <c r="D79" s="50"/>
      <c r="E79" s="50"/>
      <c r="F79" s="50"/>
      <c r="G79" s="76"/>
      <c r="H79" s="77"/>
      <c r="I79" s="50"/>
      <c r="J79" s="50"/>
    </row>
    <row r="80" spans="2:10" ht="12.75">
      <c r="B80" s="50"/>
      <c r="C80" s="50"/>
      <c r="D80" s="50"/>
      <c r="E80" s="50"/>
      <c r="F80" s="50"/>
      <c r="G80" s="76"/>
      <c r="H80" s="77"/>
      <c r="I80" s="50"/>
      <c r="J80" s="50"/>
    </row>
    <row r="81" spans="2:10" ht="12.75">
      <c r="B81" s="50"/>
      <c r="C81" s="50"/>
      <c r="D81" s="50"/>
      <c r="E81" s="50"/>
      <c r="F81" s="42">
        <f>SUM(F80:F80)</f>
        <v>0</v>
      </c>
      <c r="G81" s="76"/>
      <c r="H81" s="77"/>
      <c r="I81" s="50"/>
      <c r="J81" s="50"/>
    </row>
    <row r="82" spans="2:10" ht="12.75">
      <c r="B82" s="50"/>
      <c r="C82" s="50"/>
      <c r="D82" s="50"/>
      <c r="E82" s="50"/>
      <c r="F82" s="50"/>
      <c r="G82" s="76"/>
      <c r="H82" s="77"/>
      <c r="I82" s="50"/>
      <c r="J82" s="50"/>
    </row>
    <row r="83" spans="2:10" ht="12.75">
      <c r="B83" s="50"/>
      <c r="C83" s="50"/>
      <c r="D83" s="50"/>
      <c r="E83" s="50"/>
      <c r="F83" s="50"/>
      <c r="G83" s="76"/>
      <c r="H83" s="77"/>
      <c r="I83" s="50"/>
      <c r="J83" s="50"/>
    </row>
    <row r="84" spans="2:10" ht="12.75">
      <c r="B84" s="50"/>
      <c r="C84" s="50"/>
      <c r="D84" s="50"/>
      <c r="E84" s="50"/>
      <c r="F84" s="50"/>
      <c r="G84" s="76"/>
      <c r="H84" s="77"/>
      <c r="I84" s="50"/>
      <c r="J84" s="50"/>
    </row>
    <row r="85" spans="2:10" ht="15.75">
      <c r="B85" s="229" t="s">
        <v>20</v>
      </c>
      <c r="C85" s="229"/>
      <c r="D85" s="229"/>
      <c r="E85" s="229"/>
      <c r="F85" s="229"/>
      <c r="G85" s="229"/>
      <c r="H85" s="229"/>
      <c r="I85" s="229"/>
      <c r="J85" s="50"/>
    </row>
    <row r="86" spans="2:10" ht="15.75">
      <c r="B86" s="229" t="s">
        <v>48</v>
      </c>
      <c r="C86" s="229"/>
      <c r="D86" s="229"/>
      <c r="E86" s="229"/>
      <c r="F86" s="229"/>
      <c r="G86" s="229"/>
      <c r="H86" s="229"/>
      <c r="I86" s="229"/>
      <c r="J86" s="50"/>
    </row>
    <row r="87" spans="2:10" ht="12.75">
      <c r="B87" s="50"/>
      <c r="C87" s="50"/>
      <c r="D87" s="50"/>
      <c r="E87" s="50"/>
      <c r="F87" s="50"/>
      <c r="G87" s="76"/>
      <c r="H87" s="77"/>
      <c r="I87" s="50"/>
      <c r="J87" s="50"/>
    </row>
    <row r="88" spans="2:10" ht="12.75">
      <c r="B88" s="50"/>
      <c r="C88" s="50"/>
      <c r="D88" s="50"/>
      <c r="E88" s="50"/>
      <c r="F88" s="50"/>
      <c r="G88" s="76"/>
      <c r="H88" s="77"/>
      <c r="I88" s="50"/>
      <c r="J88" s="50"/>
    </row>
    <row r="89" spans="2:10" ht="15.75">
      <c r="B89" s="50"/>
      <c r="C89" s="75" t="s">
        <v>21</v>
      </c>
      <c r="D89" s="78"/>
      <c r="E89" s="50"/>
      <c r="F89" s="50"/>
      <c r="G89" s="76"/>
      <c r="H89" s="77"/>
      <c r="I89" s="50"/>
      <c r="J89" s="50"/>
    </row>
    <row r="90" spans="2:10" ht="13.5" thickBot="1">
      <c r="B90" s="50"/>
      <c r="C90" s="50"/>
      <c r="D90" s="50"/>
      <c r="E90" s="50"/>
      <c r="F90" s="50"/>
      <c r="G90" s="76"/>
      <c r="H90" s="77"/>
      <c r="I90" s="50"/>
      <c r="J90" s="50"/>
    </row>
    <row r="91" spans="2:10" ht="12.75">
      <c r="B91" s="58" t="s">
        <v>4</v>
      </c>
      <c r="C91" s="58" t="s">
        <v>10</v>
      </c>
      <c r="D91" s="58" t="s">
        <v>44</v>
      </c>
      <c r="E91" s="58" t="s">
        <v>10</v>
      </c>
      <c r="F91" s="102" t="s">
        <v>10</v>
      </c>
      <c r="G91" s="49" t="s">
        <v>5</v>
      </c>
      <c r="H91" s="80" t="s">
        <v>5</v>
      </c>
      <c r="I91" s="81" t="s">
        <v>12</v>
      </c>
      <c r="J91" s="50"/>
    </row>
    <row r="92" spans="2:10" ht="12.75">
      <c r="B92" s="82"/>
      <c r="C92" s="83" t="s">
        <v>9</v>
      </c>
      <c r="D92" s="83"/>
      <c r="E92" s="83" t="s">
        <v>11</v>
      </c>
      <c r="F92" s="103" t="s">
        <v>1</v>
      </c>
      <c r="G92" s="55" t="s">
        <v>1</v>
      </c>
      <c r="H92" s="85" t="s">
        <v>1</v>
      </c>
      <c r="I92" s="86"/>
      <c r="J92" s="50"/>
    </row>
    <row r="93" spans="2:10" ht="13.5" thickBot="1">
      <c r="B93" s="82"/>
      <c r="C93" s="83" t="s">
        <v>6</v>
      </c>
      <c r="D93" s="83"/>
      <c r="E93" s="83" t="s">
        <v>7</v>
      </c>
      <c r="F93" s="103"/>
      <c r="G93" s="55" t="s">
        <v>15</v>
      </c>
      <c r="H93" s="85" t="s">
        <v>16</v>
      </c>
      <c r="I93" s="86"/>
      <c r="J93" s="50"/>
    </row>
    <row r="94" spans="2:10" ht="12.75">
      <c r="B94" s="45" t="s">
        <v>24</v>
      </c>
      <c r="C94" s="46">
        <v>0</v>
      </c>
      <c r="D94" s="48">
        <f>+E94-C94</f>
        <v>0</v>
      </c>
      <c r="E94" s="46">
        <v>0</v>
      </c>
      <c r="F94" s="104">
        <v>0</v>
      </c>
      <c r="G94" s="98">
        <v>0</v>
      </c>
      <c r="H94" s="98">
        <v>0</v>
      </c>
      <c r="I94" s="105">
        <f>+E94-F94</f>
        <v>0</v>
      </c>
      <c r="J94" s="50"/>
    </row>
    <row r="95" spans="2:10" ht="12.75">
      <c r="B95" s="51" t="s">
        <v>25</v>
      </c>
      <c r="C95" s="52">
        <v>0</v>
      </c>
      <c r="D95" s="47">
        <f>+E95-C95</f>
        <v>0</v>
      </c>
      <c r="E95" s="52">
        <v>0</v>
      </c>
      <c r="F95" s="106">
        <v>0</v>
      </c>
      <c r="G95" s="56">
        <v>0</v>
      </c>
      <c r="H95" s="56">
        <v>0</v>
      </c>
      <c r="I95" s="93">
        <f>+E95-F95</f>
        <v>0</v>
      </c>
      <c r="J95" s="50"/>
    </row>
    <row r="96" spans="2:10" ht="12.75">
      <c r="B96" s="51" t="s">
        <v>26</v>
      </c>
      <c r="C96" s="52">
        <v>10242713</v>
      </c>
      <c r="D96" s="47">
        <f>+E96-C96</f>
        <v>0</v>
      </c>
      <c r="E96" s="52">
        <v>10242713</v>
      </c>
      <c r="F96" s="106">
        <v>22005</v>
      </c>
      <c r="G96" s="56">
        <v>0</v>
      </c>
      <c r="H96" s="56">
        <v>0</v>
      </c>
      <c r="I96" s="93">
        <f>+E96-F96</f>
        <v>10220708</v>
      </c>
      <c r="J96" s="50"/>
    </row>
    <row r="97" spans="2:10" ht="12.75">
      <c r="B97" s="51" t="s">
        <v>27</v>
      </c>
      <c r="C97" s="52">
        <v>0</v>
      </c>
      <c r="D97" s="54">
        <v>0</v>
      </c>
      <c r="E97" s="52">
        <v>0</v>
      </c>
      <c r="F97" s="106">
        <v>0</v>
      </c>
      <c r="G97" s="56">
        <v>0</v>
      </c>
      <c r="H97" s="56">
        <v>0</v>
      </c>
      <c r="I97" s="93">
        <f>+E97-F97</f>
        <v>0</v>
      </c>
      <c r="J97" s="50"/>
    </row>
    <row r="98" spans="2:10" ht="13.5" thickBot="1">
      <c r="B98" s="51" t="s">
        <v>28</v>
      </c>
      <c r="C98" s="52">
        <v>0</v>
      </c>
      <c r="D98" s="57">
        <f>+E98-C98</f>
        <v>0</v>
      </c>
      <c r="E98" s="52">
        <v>0</v>
      </c>
      <c r="F98" s="106">
        <v>0</v>
      </c>
      <c r="G98" s="56">
        <v>0</v>
      </c>
      <c r="H98" s="56">
        <v>0</v>
      </c>
      <c r="I98" s="93">
        <f>+E98-F98</f>
        <v>0</v>
      </c>
      <c r="J98" s="50"/>
    </row>
    <row r="99" spans="2:10" ht="12.75">
      <c r="B99" s="58" t="s">
        <v>2</v>
      </c>
      <c r="C99" s="59">
        <f>SUM(C94:C98)</f>
        <v>10242713</v>
      </c>
      <c r="D99" s="60"/>
      <c r="E99" s="59">
        <f>SUM(E94:E98)</f>
        <v>10242713</v>
      </c>
      <c r="F99" s="107">
        <f>SUM(F94:F98)</f>
        <v>22005</v>
      </c>
      <c r="G99" s="98">
        <v>0</v>
      </c>
      <c r="H99" s="98">
        <v>0</v>
      </c>
      <c r="I99" s="94">
        <f>SUM(I94:I98)</f>
        <v>10220708</v>
      </c>
      <c r="J99" s="50"/>
    </row>
    <row r="100" spans="2:10" ht="13.5" thickBot="1">
      <c r="B100" s="62"/>
      <c r="C100" s="63"/>
      <c r="D100" s="63"/>
      <c r="E100" s="64"/>
      <c r="F100" s="108"/>
      <c r="G100" s="66"/>
      <c r="H100" s="66"/>
      <c r="I100" s="92"/>
      <c r="J100" s="50"/>
    </row>
    <row r="101" spans="2:10" ht="13.5" thickBot="1">
      <c r="B101" s="51" t="s">
        <v>29</v>
      </c>
      <c r="C101" s="52">
        <v>15532714</v>
      </c>
      <c r="D101" s="46">
        <f>+E101-C101</f>
        <v>6054953</v>
      </c>
      <c r="E101" s="52">
        <v>21587667</v>
      </c>
      <c r="F101" s="106">
        <v>1651023.38</v>
      </c>
      <c r="G101" s="55">
        <f>+F101/C101</f>
        <v>0.10629329684432481</v>
      </c>
      <c r="H101" s="55">
        <f>+F101/E101</f>
        <v>0.0764799355113269</v>
      </c>
      <c r="I101" s="93">
        <f>+E101-F101</f>
        <v>19936643.62</v>
      </c>
      <c r="J101" s="50"/>
    </row>
    <row r="102" spans="2:10" ht="12.75">
      <c r="B102" s="58" t="s">
        <v>3</v>
      </c>
      <c r="C102" s="59">
        <f>SUM(C101:C101)</f>
        <v>15532714</v>
      </c>
      <c r="D102" s="59">
        <f>SUM(D101:D101)</f>
        <v>6054953</v>
      </c>
      <c r="E102" s="59">
        <f>SUM(E101:E101)</f>
        <v>21587667</v>
      </c>
      <c r="F102" s="107">
        <f>SUM(F101:F101)</f>
        <v>1651023.38</v>
      </c>
      <c r="G102" s="49">
        <f>+F102/C102</f>
        <v>0.10629329684432481</v>
      </c>
      <c r="H102" s="49">
        <f>+F102/E102</f>
        <v>0.0764799355113269</v>
      </c>
      <c r="I102" s="94">
        <f>SUM(I101:I101)</f>
        <v>19936643.62</v>
      </c>
      <c r="J102" s="50"/>
    </row>
    <row r="103" spans="2:10" ht="13.5" thickBot="1">
      <c r="B103" s="67"/>
      <c r="C103" s="63"/>
      <c r="D103" s="63"/>
      <c r="E103" s="64"/>
      <c r="F103" s="108"/>
      <c r="G103" s="66"/>
      <c r="H103" s="66"/>
      <c r="I103" s="92"/>
      <c r="J103" s="50"/>
    </row>
    <row r="104" spans="2:10" ht="13.5" thickBot="1">
      <c r="B104" s="68" t="s">
        <v>0</v>
      </c>
      <c r="C104" s="69">
        <f>+C99+C102</f>
        <v>25775427</v>
      </c>
      <c r="D104" s="95">
        <f>+E104-C104</f>
        <v>6054953</v>
      </c>
      <c r="E104" s="69">
        <f>+E99+E102</f>
        <v>31830380</v>
      </c>
      <c r="F104" s="109">
        <f>+F99+F102</f>
        <v>1673028.38</v>
      </c>
      <c r="G104" s="71">
        <v>0</v>
      </c>
      <c r="H104" s="71">
        <f>+F104/E104</f>
        <v>0.05256074165624161</v>
      </c>
      <c r="I104" s="96">
        <f>+I99+I102</f>
        <v>30157351.62</v>
      </c>
      <c r="J104" s="50"/>
    </row>
    <row r="105" spans="2:10" ht="12.75">
      <c r="B105" s="50"/>
      <c r="C105" s="50"/>
      <c r="D105" s="50"/>
      <c r="E105" s="50"/>
      <c r="F105" s="50"/>
      <c r="G105" s="76"/>
      <c r="H105" s="77"/>
      <c r="I105" s="50"/>
      <c r="J105" s="50"/>
    </row>
    <row r="106" spans="2:10" ht="12.75">
      <c r="B106" s="50"/>
      <c r="C106" s="50"/>
      <c r="D106" s="50"/>
      <c r="E106" s="50"/>
      <c r="F106" s="50"/>
      <c r="G106" s="76"/>
      <c r="H106" s="77"/>
      <c r="I106" s="50"/>
      <c r="J106" s="50"/>
    </row>
    <row r="107" spans="2:10" ht="12.75">
      <c r="B107" s="50"/>
      <c r="C107" s="50"/>
      <c r="D107" s="50"/>
      <c r="E107" s="50"/>
      <c r="F107" s="50"/>
      <c r="G107" s="76"/>
      <c r="H107" s="77"/>
      <c r="I107" s="50"/>
      <c r="J107" s="50"/>
    </row>
    <row r="108" spans="2:10" ht="12.75">
      <c r="B108" s="50"/>
      <c r="C108" s="50"/>
      <c r="D108" s="50"/>
      <c r="E108" s="50"/>
      <c r="F108" s="50"/>
      <c r="G108" s="76"/>
      <c r="H108" s="77"/>
      <c r="I108" s="50"/>
      <c r="J108" s="50"/>
    </row>
    <row r="109" spans="2:10" ht="12.75">
      <c r="B109" s="50"/>
      <c r="C109" s="50"/>
      <c r="D109" s="50"/>
      <c r="E109" s="50"/>
      <c r="F109" s="50"/>
      <c r="G109" s="76"/>
      <c r="H109" s="77"/>
      <c r="I109" s="50"/>
      <c r="J109" s="50"/>
    </row>
    <row r="110" spans="2:10" ht="12.75">
      <c r="B110" s="50"/>
      <c r="C110" s="50"/>
      <c r="D110" s="50"/>
      <c r="E110" s="50"/>
      <c r="F110" s="50"/>
      <c r="G110" s="76"/>
      <c r="H110" s="77"/>
      <c r="I110" s="50"/>
      <c r="J110" s="50"/>
    </row>
    <row r="111" spans="2:10" ht="12.75">
      <c r="B111" s="50"/>
      <c r="C111" s="50"/>
      <c r="D111" s="50"/>
      <c r="E111" s="50"/>
      <c r="F111" s="50"/>
      <c r="G111" s="76"/>
      <c r="H111" s="77"/>
      <c r="I111" s="50"/>
      <c r="J111" s="50"/>
    </row>
    <row r="112" spans="2:10" ht="12.75">
      <c r="B112" s="50"/>
      <c r="C112" s="50"/>
      <c r="D112" s="50"/>
      <c r="E112" s="50"/>
      <c r="F112" s="50"/>
      <c r="G112" s="76"/>
      <c r="H112" s="77"/>
      <c r="I112" s="50"/>
      <c r="J112" s="50"/>
    </row>
    <row r="113" spans="2:10" ht="12.75">
      <c r="B113" s="50"/>
      <c r="C113" s="50"/>
      <c r="D113" s="50"/>
      <c r="E113" s="50"/>
      <c r="F113" s="50"/>
      <c r="G113" s="76"/>
      <c r="H113" s="77"/>
      <c r="I113" s="50"/>
      <c r="J113" s="50"/>
    </row>
    <row r="114" spans="2:10" ht="12.75">
      <c r="B114" s="50"/>
      <c r="C114" s="50"/>
      <c r="D114" s="50"/>
      <c r="E114" s="50"/>
      <c r="F114" s="50"/>
      <c r="G114" s="76"/>
      <c r="H114" s="77"/>
      <c r="I114" s="50"/>
      <c r="J114" s="50"/>
    </row>
    <row r="115" spans="2:10" ht="12.75">
      <c r="B115" s="50"/>
      <c r="C115" s="50"/>
      <c r="D115" s="50"/>
      <c r="E115" s="50"/>
      <c r="F115" s="50"/>
      <c r="G115" s="76"/>
      <c r="H115" s="77"/>
      <c r="I115" s="50"/>
      <c r="J115" s="50"/>
    </row>
    <row r="116" spans="2:10" ht="15.75">
      <c r="B116" s="229" t="s">
        <v>43</v>
      </c>
      <c r="C116" s="229"/>
      <c r="D116" s="229"/>
      <c r="E116" s="229"/>
      <c r="F116" s="229"/>
      <c r="G116" s="229"/>
      <c r="H116" s="229"/>
      <c r="I116" s="229"/>
      <c r="J116" s="229"/>
    </row>
    <row r="117" spans="2:10" ht="15.75">
      <c r="B117" s="229" t="s">
        <v>64</v>
      </c>
      <c r="C117" s="229"/>
      <c r="D117" s="229"/>
      <c r="E117" s="229"/>
      <c r="F117" s="229"/>
      <c r="G117" s="229"/>
      <c r="H117" s="229"/>
      <c r="I117" s="229"/>
      <c r="J117" s="229"/>
    </row>
    <row r="118" spans="2:10" ht="13.5" thickBot="1">
      <c r="B118" s="50"/>
      <c r="C118" s="50"/>
      <c r="D118" s="50"/>
      <c r="E118" s="50"/>
      <c r="F118" s="50"/>
      <c r="G118" s="76"/>
      <c r="H118" s="77"/>
      <c r="I118" s="50"/>
      <c r="J118" s="50"/>
    </row>
    <row r="119" spans="2:10" ht="12.75" customHeight="1">
      <c r="B119" s="58" t="s">
        <v>4</v>
      </c>
      <c r="C119" s="58" t="s">
        <v>10</v>
      </c>
      <c r="D119" s="79" t="s">
        <v>44</v>
      </c>
      <c r="E119" s="110" t="s">
        <v>10</v>
      </c>
      <c r="F119" s="58" t="s">
        <v>0</v>
      </c>
      <c r="G119" s="87" t="s">
        <v>37</v>
      </c>
      <c r="H119" s="111" t="s">
        <v>38</v>
      </c>
      <c r="I119" s="230" t="s">
        <v>14</v>
      </c>
      <c r="J119" s="230" t="s">
        <v>39</v>
      </c>
    </row>
    <row r="120" spans="2:10" ht="12.75">
      <c r="B120" s="82"/>
      <c r="C120" s="83" t="s">
        <v>9</v>
      </c>
      <c r="D120" s="84"/>
      <c r="E120" s="72" t="s">
        <v>11</v>
      </c>
      <c r="F120" s="83" t="s">
        <v>1</v>
      </c>
      <c r="G120" s="89" t="s">
        <v>40</v>
      </c>
      <c r="H120" s="112" t="s">
        <v>41</v>
      </c>
      <c r="I120" s="231"/>
      <c r="J120" s="231"/>
    </row>
    <row r="121" spans="2:10" ht="13.5" thickBot="1">
      <c r="B121" s="82"/>
      <c r="C121" s="83" t="s">
        <v>6</v>
      </c>
      <c r="D121" s="84"/>
      <c r="E121" s="72" t="s">
        <v>7</v>
      </c>
      <c r="F121" s="83"/>
      <c r="G121" s="89"/>
      <c r="H121" s="112" t="s">
        <v>42</v>
      </c>
      <c r="I121" s="231"/>
      <c r="J121" s="232"/>
    </row>
    <row r="122" spans="2:10" ht="13.5" customHeight="1">
      <c r="B122" s="45" t="s">
        <v>24</v>
      </c>
      <c r="C122" s="99">
        <f>+C12+C37</f>
        <v>69989733</v>
      </c>
      <c r="D122" s="48">
        <f>+E122-C122</f>
        <v>300000</v>
      </c>
      <c r="E122" s="105">
        <f>+E12+E37+E68+E94</f>
        <v>70289733</v>
      </c>
      <c r="F122" s="94">
        <f>SUM(G122:J122)</f>
        <v>17080653.84</v>
      </c>
      <c r="G122" s="46">
        <f>+F12</f>
        <v>14294743.79</v>
      </c>
      <c r="H122" s="46">
        <f>+F37</f>
        <v>2785910.05</v>
      </c>
      <c r="I122" s="48">
        <f>+F68</f>
        <v>0</v>
      </c>
      <c r="J122" s="93">
        <v>0</v>
      </c>
    </row>
    <row r="123" spans="2:10" ht="13.5" customHeight="1">
      <c r="B123" s="51" t="s">
        <v>25</v>
      </c>
      <c r="C123" s="60">
        <f>+C13</f>
        <v>12833000</v>
      </c>
      <c r="D123" s="47">
        <f>+E123-C123</f>
        <v>183300</v>
      </c>
      <c r="E123" s="113">
        <f>+E13+E38+E69+E95</f>
        <v>13016300</v>
      </c>
      <c r="F123" s="91">
        <f>SUM(G123:J123)</f>
        <v>3271380.84</v>
      </c>
      <c r="G123" s="114">
        <f>+F13</f>
        <v>3271380.84</v>
      </c>
      <c r="H123" s="114">
        <f>+F38</f>
        <v>0</v>
      </c>
      <c r="I123" s="47">
        <f>+F69</f>
        <v>0</v>
      </c>
      <c r="J123" s="93">
        <v>0</v>
      </c>
    </row>
    <row r="124" spans="2:10" ht="13.5" customHeight="1">
      <c r="B124" s="51" t="s">
        <v>26</v>
      </c>
      <c r="C124" s="60">
        <f>+C14+C39+C96+C70</f>
        <v>33252713</v>
      </c>
      <c r="D124" s="47">
        <f>+E124-C124</f>
        <v>12225000</v>
      </c>
      <c r="E124" s="113">
        <f>+E14+E39+E70+E96</f>
        <v>45477713</v>
      </c>
      <c r="F124" s="91">
        <f>SUM(G124:J124)</f>
        <v>6310170.07</v>
      </c>
      <c r="G124" s="114">
        <f>+F14</f>
        <v>1426438.82</v>
      </c>
      <c r="H124" s="114">
        <f>+F39</f>
        <v>4821940.82</v>
      </c>
      <c r="I124" s="47">
        <f>+F70</f>
        <v>39785.43</v>
      </c>
      <c r="J124" s="93">
        <f>+F96</f>
        <v>22005</v>
      </c>
    </row>
    <row r="125" spans="2:10" ht="13.5" customHeight="1">
      <c r="B125" s="51" t="s">
        <v>27</v>
      </c>
      <c r="C125" s="60">
        <f>+C15+C40+C71+C97</f>
        <v>0</v>
      </c>
      <c r="D125" s="54"/>
      <c r="E125" s="113">
        <f>+E15+E40+E71+E97</f>
        <v>0</v>
      </c>
      <c r="F125" s="91">
        <f>SUM(G125:J125)</f>
        <v>0</v>
      </c>
      <c r="G125" s="114">
        <f>+F15</f>
        <v>0</v>
      </c>
      <c r="H125" s="114">
        <f>+F40</f>
        <v>0</v>
      </c>
      <c r="I125" s="47">
        <f>+F71</f>
        <v>0</v>
      </c>
      <c r="J125" s="93"/>
    </row>
    <row r="126" spans="2:10" ht="13.5" customHeight="1" thickBot="1">
      <c r="B126" s="51" t="s">
        <v>28</v>
      </c>
      <c r="C126" s="60">
        <f>+C16+C41+C72+C98</f>
        <v>2304000</v>
      </c>
      <c r="D126" s="57">
        <f>+E126-C126</f>
        <v>2907678</v>
      </c>
      <c r="E126" s="113">
        <f>+E16+E41+E72+E98</f>
        <v>5211678</v>
      </c>
      <c r="F126" s="92">
        <f>SUM(G126:J126)</f>
        <v>990016.48</v>
      </c>
      <c r="G126" s="115">
        <f>+F16</f>
        <v>375875.61</v>
      </c>
      <c r="H126" s="115">
        <f>+F41</f>
        <v>614140.87</v>
      </c>
      <c r="I126" s="47">
        <f>+F72</f>
        <v>0</v>
      </c>
      <c r="J126" s="93">
        <v>0</v>
      </c>
    </row>
    <row r="127" spans="2:10" ht="13.5" customHeight="1">
      <c r="B127" s="58" t="s">
        <v>2</v>
      </c>
      <c r="C127" s="61">
        <f aca="true" t="shared" si="0" ref="C127:J127">SUM(C122:C126)</f>
        <v>118379446</v>
      </c>
      <c r="D127" s="116"/>
      <c r="E127" s="94">
        <f t="shared" si="0"/>
        <v>133995424</v>
      </c>
      <c r="F127" s="94">
        <f t="shared" si="0"/>
        <v>27652221.23</v>
      </c>
      <c r="G127" s="60">
        <f t="shared" si="0"/>
        <v>19368439.06</v>
      </c>
      <c r="H127" s="60">
        <f t="shared" si="0"/>
        <v>8221991.74</v>
      </c>
      <c r="I127" s="61">
        <f t="shared" si="0"/>
        <v>39785.43</v>
      </c>
      <c r="J127" s="94">
        <f t="shared" si="0"/>
        <v>22005</v>
      </c>
    </row>
    <row r="128" spans="2:10" ht="13.5" customHeight="1" thickBot="1">
      <c r="B128" s="62"/>
      <c r="C128" s="65"/>
      <c r="D128" s="117"/>
      <c r="E128" s="92"/>
      <c r="F128" s="92"/>
      <c r="G128" s="64"/>
      <c r="H128" s="64"/>
      <c r="I128" s="65"/>
      <c r="J128" s="92"/>
    </row>
    <row r="129" spans="2:10" ht="13.5" customHeight="1" thickBot="1">
      <c r="B129" s="118" t="s">
        <v>29</v>
      </c>
      <c r="C129" s="69">
        <f>+C19+C44+C75+C101</f>
        <v>21126464</v>
      </c>
      <c r="D129" s="48">
        <f>+E129-C129</f>
        <v>27932865</v>
      </c>
      <c r="E129" s="119">
        <f>+E19+E44+E75+E101</f>
        <v>49059329</v>
      </c>
      <c r="F129" s="96">
        <f>SUM(G129:J129)</f>
        <v>2558247.78</v>
      </c>
      <c r="G129" s="115">
        <f>+F19</f>
        <v>547992.11</v>
      </c>
      <c r="H129" s="115">
        <f>+F44</f>
        <v>75321</v>
      </c>
      <c r="I129" s="47">
        <f>+F75</f>
        <v>283911.29</v>
      </c>
      <c r="J129" s="120">
        <f>+F101</f>
        <v>1651023.38</v>
      </c>
    </row>
    <row r="130" spans="2:10" ht="13.5" customHeight="1">
      <c r="B130" s="83" t="s">
        <v>3</v>
      </c>
      <c r="C130" s="61">
        <f aca="true" t="shared" si="1" ref="C130:J130">SUM(C129:C129)</f>
        <v>21126464</v>
      </c>
      <c r="D130" s="61">
        <f>SUM(D129:D129)</f>
        <v>27932865</v>
      </c>
      <c r="E130" s="91">
        <f t="shared" si="1"/>
        <v>49059329</v>
      </c>
      <c r="F130" s="91">
        <f t="shared" si="1"/>
        <v>2558247.78</v>
      </c>
      <c r="G130" s="61">
        <f t="shared" si="1"/>
        <v>547992.11</v>
      </c>
      <c r="H130" s="60">
        <f t="shared" si="1"/>
        <v>75321</v>
      </c>
      <c r="I130" s="61">
        <f t="shared" si="1"/>
        <v>283911.29</v>
      </c>
      <c r="J130" s="91">
        <f t="shared" si="1"/>
        <v>1651023.38</v>
      </c>
    </row>
    <row r="131" spans="2:10" ht="13.5" customHeight="1" thickBot="1">
      <c r="B131" s="67"/>
      <c r="C131" s="65"/>
      <c r="D131" s="117"/>
      <c r="E131" s="92"/>
      <c r="F131" s="92"/>
      <c r="G131" s="65"/>
      <c r="H131" s="64"/>
      <c r="I131" s="65"/>
      <c r="J131" s="91"/>
    </row>
    <row r="132" spans="2:10" ht="13.5" customHeight="1" thickBot="1">
      <c r="B132" s="68" t="s">
        <v>0</v>
      </c>
      <c r="C132" s="69">
        <f>+C122+C123+C124+C125+C126+C129</f>
        <v>139505910</v>
      </c>
      <c r="D132" s="121">
        <f>+E132-C132</f>
        <v>43548843</v>
      </c>
      <c r="E132" s="92">
        <f>+E122+E123+E124+E125+E126+E129</f>
        <v>183054753</v>
      </c>
      <c r="F132" s="122">
        <f>+F127+F130</f>
        <v>30210469.01</v>
      </c>
      <c r="G132" s="69">
        <f>+G127+G130</f>
        <v>19916431.169999998</v>
      </c>
      <c r="H132" s="123">
        <f>+H127+H130</f>
        <v>8297312.74</v>
      </c>
      <c r="I132" s="65">
        <f>+I127+I130</f>
        <v>323696.72</v>
      </c>
      <c r="J132" s="70">
        <f>+J127+J130</f>
        <v>1673028.38</v>
      </c>
    </row>
    <row r="133" spans="2:10" ht="12.75">
      <c r="B133" s="50"/>
      <c r="C133" s="50"/>
      <c r="D133" s="50"/>
      <c r="E133" s="50"/>
      <c r="F133" s="50"/>
      <c r="G133" s="76"/>
      <c r="H133" s="77"/>
      <c r="I133" s="50"/>
      <c r="J133" s="50"/>
    </row>
    <row r="134" spans="2:10" ht="12.75">
      <c r="B134" s="50"/>
      <c r="C134" s="50"/>
      <c r="D134" s="50"/>
      <c r="E134" s="50"/>
      <c r="F134" s="50"/>
      <c r="G134" s="76"/>
      <c r="H134" s="77"/>
      <c r="I134" s="50"/>
      <c r="J134" s="50"/>
    </row>
    <row r="135" spans="2:10" ht="12.75">
      <c r="B135" s="50"/>
      <c r="C135" s="50"/>
      <c r="D135" s="50"/>
      <c r="E135" s="124"/>
      <c r="F135" s="124"/>
      <c r="G135" s="76"/>
      <c r="H135" s="77"/>
      <c r="I135" s="97"/>
      <c r="J135" s="50"/>
    </row>
    <row r="136" spans="2:10" ht="12.75">
      <c r="B136" s="50"/>
      <c r="C136" s="50"/>
      <c r="D136" s="50"/>
      <c r="E136" s="97"/>
      <c r="F136" s="124"/>
      <c r="G136" s="76"/>
      <c r="H136" s="77"/>
      <c r="I136" s="50"/>
      <c r="J136" s="50"/>
    </row>
    <row r="137" spans="2:10" ht="12.75">
      <c r="B137" s="50"/>
      <c r="C137" s="50"/>
      <c r="D137" s="50"/>
      <c r="E137" s="50"/>
      <c r="F137" s="124"/>
      <c r="G137" s="76"/>
      <c r="H137" s="77"/>
      <c r="I137" s="50"/>
      <c r="J137" s="50"/>
    </row>
    <row r="138" spans="2:10" ht="12.75">
      <c r="B138" s="50"/>
      <c r="C138" s="97"/>
      <c r="D138" s="97"/>
      <c r="E138" s="50"/>
      <c r="F138" s="124"/>
      <c r="G138" s="76"/>
      <c r="H138" s="77"/>
      <c r="I138" s="50"/>
      <c r="J138" s="50"/>
    </row>
    <row r="139" spans="2:10" ht="12.75">
      <c r="B139" s="50"/>
      <c r="C139" s="97"/>
      <c r="D139" s="97"/>
      <c r="E139" s="50"/>
      <c r="F139" s="50"/>
      <c r="G139" s="76"/>
      <c r="H139" s="77"/>
      <c r="I139" s="50"/>
      <c r="J139" s="50"/>
    </row>
    <row r="140" spans="2:10" ht="12.75">
      <c r="B140" s="50"/>
      <c r="C140" s="97"/>
      <c r="D140" s="97"/>
      <c r="E140" s="50"/>
      <c r="F140" s="50"/>
      <c r="G140" s="76"/>
      <c r="H140" s="77"/>
      <c r="I140" s="50"/>
      <c r="J140" s="50"/>
    </row>
    <row r="141" spans="2:10" ht="12.75">
      <c r="B141" s="50"/>
      <c r="C141" s="50"/>
      <c r="D141" s="50"/>
      <c r="E141" s="50"/>
      <c r="F141" s="50"/>
      <c r="G141" s="76"/>
      <c r="H141" s="77"/>
      <c r="I141" s="50"/>
      <c r="J141" s="50"/>
    </row>
    <row r="142" spans="2:10" ht="12.75">
      <c r="B142" s="50"/>
      <c r="C142" s="50"/>
      <c r="D142" s="50"/>
      <c r="E142" s="50"/>
      <c r="F142" s="50"/>
      <c r="G142" s="76"/>
      <c r="H142" s="77"/>
      <c r="I142" s="50"/>
      <c r="J142" s="50"/>
    </row>
    <row r="143" spans="2:10" ht="12.75">
      <c r="B143" s="50"/>
      <c r="C143" s="50"/>
      <c r="D143" s="50"/>
      <c r="E143" s="50"/>
      <c r="F143" s="50"/>
      <c r="G143" s="76"/>
      <c r="H143" s="77"/>
      <c r="I143" s="50"/>
      <c r="J143" s="50"/>
    </row>
    <row r="144" spans="2:10" ht="12.75">
      <c r="B144" s="50"/>
      <c r="C144" s="50"/>
      <c r="D144" s="50"/>
      <c r="E144" s="50"/>
      <c r="F144" s="50"/>
      <c r="G144" s="76"/>
      <c r="H144" s="77"/>
      <c r="I144" s="50"/>
      <c r="J144" s="50"/>
    </row>
    <row r="146" ht="12.75">
      <c r="B146" s="44"/>
    </row>
  </sheetData>
  <sheetProtection/>
  <mergeCells count="12">
    <mergeCell ref="B4:I4"/>
    <mergeCell ref="B5:I5"/>
    <mergeCell ref="B29:I29"/>
    <mergeCell ref="B30:I30"/>
    <mergeCell ref="B59:I59"/>
    <mergeCell ref="B60:I60"/>
    <mergeCell ref="B116:J116"/>
    <mergeCell ref="B117:J117"/>
    <mergeCell ref="B85:I85"/>
    <mergeCell ref="B86:I86"/>
    <mergeCell ref="I119:I121"/>
    <mergeCell ref="J119:J121"/>
  </mergeCells>
  <printOptions/>
  <pageMargins left="0.11811023622047245" right="0.11811023622047245" top="0.7480314960629921" bottom="0.15748031496062992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8"/>
  <sheetViews>
    <sheetView tabSelected="1" zoomScale="75" zoomScaleNormal="75" zoomScalePageLayoutView="0" workbookViewId="0" topLeftCell="A20">
      <selection activeCell="C61" sqref="C61"/>
    </sheetView>
  </sheetViews>
  <sheetFormatPr defaultColWidth="11.421875" defaultRowHeight="12.75"/>
  <cols>
    <col min="1" max="1" width="2.28125" style="0" customWidth="1"/>
    <col min="2" max="2" width="59.28125" style="10" customWidth="1"/>
    <col min="3" max="3" width="18.8515625" style="10" customWidth="1"/>
    <col min="4" max="5" width="20.421875" style="10" customWidth="1"/>
    <col min="6" max="7" width="18.421875" style="10" customWidth="1"/>
    <col min="8" max="8" width="20.00390625" style="10" customWidth="1"/>
    <col min="9" max="9" width="4.421875" style="10" customWidth="1"/>
    <col min="10" max="13" width="11.421875" style="10" customWidth="1"/>
  </cols>
  <sheetData>
    <row r="2" spans="2:8" ht="15.75">
      <c r="B2" s="234" t="s">
        <v>23</v>
      </c>
      <c r="C2" s="234"/>
      <c r="D2" s="234"/>
      <c r="E2" s="234"/>
      <c r="F2" s="234"/>
      <c r="G2" s="234"/>
      <c r="H2" s="234"/>
    </row>
    <row r="3" spans="2:8" ht="15.75">
      <c r="B3" s="233" t="s">
        <v>66</v>
      </c>
      <c r="C3" s="233"/>
      <c r="D3" s="233"/>
      <c r="E3" s="233"/>
      <c r="F3" s="233"/>
      <c r="G3" s="233"/>
      <c r="H3" s="233"/>
    </row>
    <row r="4" ht="15.75">
      <c r="B4" s="11"/>
    </row>
    <row r="5" ht="18">
      <c r="C5" s="39" t="s">
        <v>13</v>
      </c>
    </row>
    <row r="6" ht="15.75" thickBot="1"/>
    <row r="7" spans="2:8" ht="15.75">
      <c r="B7" s="12" t="s">
        <v>17</v>
      </c>
      <c r="C7" s="12" t="s">
        <v>10</v>
      </c>
      <c r="D7" s="12" t="s">
        <v>10</v>
      </c>
      <c r="E7" s="12" t="s">
        <v>10</v>
      </c>
      <c r="F7" s="13" t="s">
        <v>1</v>
      </c>
      <c r="G7" s="14" t="s">
        <v>1</v>
      </c>
      <c r="H7" s="14" t="s">
        <v>12</v>
      </c>
    </row>
    <row r="8" spans="2:8" ht="15.75">
      <c r="B8" s="15"/>
      <c r="C8" s="16" t="s">
        <v>9</v>
      </c>
      <c r="D8" s="16" t="s">
        <v>11</v>
      </c>
      <c r="E8" s="16" t="s">
        <v>1</v>
      </c>
      <c r="F8" s="17" t="s">
        <v>18</v>
      </c>
      <c r="G8" s="18" t="s">
        <v>19</v>
      </c>
      <c r="H8" s="18"/>
    </row>
    <row r="9" spans="2:8" ht="16.5" thickBot="1">
      <c r="B9" s="15"/>
      <c r="C9" s="16" t="s">
        <v>6</v>
      </c>
      <c r="D9" s="16" t="s">
        <v>7</v>
      </c>
      <c r="E9" s="16"/>
      <c r="F9" s="17" t="s">
        <v>6</v>
      </c>
      <c r="G9" s="18" t="s">
        <v>7</v>
      </c>
      <c r="H9" s="18"/>
    </row>
    <row r="10" spans="2:8" ht="15.75">
      <c r="B10" s="208" t="s">
        <v>30</v>
      </c>
      <c r="C10" s="209">
        <v>15000</v>
      </c>
      <c r="D10" s="209">
        <v>15000</v>
      </c>
      <c r="E10" s="209">
        <v>25497.85</v>
      </c>
      <c r="F10" s="210">
        <f>+E10/C10</f>
        <v>1.6998566666666666</v>
      </c>
      <c r="G10" s="210">
        <f>+E10/D10</f>
        <v>1.6998566666666666</v>
      </c>
      <c r="H10" s="211">
        <f aca="true" t="shared" si="0" ref="H10:H18">+D10-E10</f>
        <v>-10497.849999999999</v>
      </c>
    </row>
    <row r="11" spans="2:8" ht="15.75">
      <c r="B11" s="212" t="s">
        <v>31</v>
      </c>
      <c r="C11" s="213">
        <v>20321500</v>
      </c>
      <c r="D11" s="213">
        <v>20321500</v>
      </c>
      <c r="E11" s="213">
        <v>5074376.2</v>
      </c>
      <c r="F11" s="214">
        <f>+E11/C11</f>
        <v>0.24970480525551755</v>
      </c>
      <c r="G11" s="214">
        <f>+E11/D11</f>
        <v>0.24970480525551755</v>
      </c>
      <c r="H11" s="215">
        <f t="shared" si="0"/>
        <v>15247123.8</v>
      </c>
    </row>
    <row r="12" spans="2:8" ht="15.75">
      <c r="B12" s="212" t="s">
        <v>32</v>
      </c>
      <c r="C12" s="213">
        <v>12244500</v>
      </c>
      <c r="D12" s="213">
        <v>12244500</v>
      </c>
      <c r="E12" s="213">
        <v>2054108.85</v>
      </c>
      <c r="F12" s="214">
        <f>+E12/C12</f>
        <v>0.16775767487443344</v>
      </c>
      <c r="G12" s="214">
        <f>+E12/D12</f>
        <v>0.16775767487443344</v>
      </c>
      <c r="H12" s="215">
        <f t="shared" si="0"/>
        <v>10190391.15</v>
      </c>
    </row>
    <row r="13" spans="2:8" ht="15.75">
      <c r="B13" s="212" t="s">
        <v>36</v>
      </c>
      <c r="C13" s="213">
        <v>0</v>
      </c>
      <c r="D13" s="213">
        <v>0</v>
      </c>
      <c r="E13" s="213">
        <v>0</v>
      </c>
      <c r="F13" s="216">
        <v>0</v>
      </c>
      <c r="G13" s="216">
        <v>0</v>
      </c>
      <c r="H13" s="215">
        <f>+D13-E13</f>
        <v>0</v>
      </c>
    </row>
    <row r="14" spans="2:8" ht="15.75">
      <c r="B14" s="212" t="s">
        <v>35</v>
      </c>
      <c r="C14" s="213">
        <v>174000</v>
      </c>
      <c r="D14" s="213">
        <v>174000</v>
      </c>
      <c r="E14" s="213">
        <v>16545.63</v>
      </c>
      <c r="F14" s="214">
        <f>+E14/C14</f>
        <v>0.0950898275862069</v>
      </c>
      <c r="G14" s="214">
        <f>+E14/D14</f>
        <v>0.0950898275862069</v>
      </c>
      <c r="H14" s="215">
        <f>+D14-E14</f>
        <v>157454.37</v>
      </c>
    </row>
    <row r="15" spans="2:8" ht="15.75">
      <c r="B15" s="212" t="s">
        <v>46</v>
      </c>
      <c r="C15" s="213">
        <v>0</v>
      </c>
      <c r="D15" s="213">
        <v>0</v>
      </c>
      <c r="E15" s="213">
        <v>0</v>
      </c>
      <c r="F15" s="216">
        <v>0</v>
      </c>
      <c r="G15" s="216">
        <v>0</v>
      </c>
      <c r="H15" s="215">
        <f>+D15-E15</f>
        <v>0</v>
      </c>
    </row>
    <row r="16" spans="2:8" ht="15">
      <c r="B16" s="217" t="s">
        <v>45</v>
      </c>
      <c r="C16" s="213">
        <v>0</v>
      </c>
      <c r="D16" s="213">
        <v>0</v>
      </c>
      <c r="E16" s="213">
        <v>0</v>
      </c>
      <c r="F16" s="216">
        <v>0</v>
      </c>
      <c r="G16" s="216">
        <v>0</v>
      </c>
      <c r="H16" s="215">
        <f>+D16-E16</f>
        <v>0</v>
      </c>
    </row>
    <row r="17" spans="2:8" ht="15.75">
      <c r="B17" s="212" t="s">
        <v>34</v>
      </c>
      <c r="C17" s="213">
        <v>45000</v>
      </c>
      <c r="D17" s="213">
        <v>45000</v>
      </c>
      <c r="E17" s="213">
        <v>0</v>
      </c>
      <c r="F17" s="216">
        <v>0</v>
      </c>
      <c r="G17" s="216">
        <v>0</v>
      </c>
      <c r="H17" s="215">
        <f t="shared" si="0"/>
        <v>45000</v>
      </c>
    </row>
    <row r="18" spans="2:8" ht="16.5" thickBot="1">
      <c r="B18" s="218" t="s">
        <v>33</v>
      </c>
      <c r="C18" s="219">
        <v>0</v>
      </c>
      <c r="D18" s="219">
        <v>2252678</v>
      </c>
      <c r="E18" s="219">
        <v>1918408.88</v>
      </c>
      <c r="F18" s="216">
        <v>0</v>
      </c>
      <c r="G18" s="214">
        <f>+E18/D18</f>
        <v>0.8516125606944268</v>
      </c>
      <c r="H18" s="215">
        <f t="shared" si="0"/>
        <v>334269.1200000001</v>
      </c>
    </row>
    <row r="19" spans="2:8" ht="16.5" thickBot="1">
      <c r="B19" s="32" t="s">
        <v>0</v>
      </c>
      <c r="C19" s="31">
        <f>SUM(C10:C18)</f>
        <v>32800000</v>
      </c>
      <c r="D19" s="31">
        <f>SUM(D10:D18)</f>
        <v>35052678</v>
      </c>
      <c r="E19" s="31">
        <f>SUM(E10:E18)</f>
        <v>9088937.41</v>
      </c>
      <c r="F19" s="40">
        <f>+E19/C19</f>
        <v>0.27710175030487805</v>
      </c>
      <c r="G19" s="40">
        <f>+E19/D19</f>
        <v>0.25929366680628513</v>
      </c>
      <c r="H19" s="22">
        <f>SUM(H10:H18)</f>
        <v>25963740.590000004</v>
      </c>
    </row>
    <row r="20" spans="2:8" ht="15.75">
      <c r="B20" s="27"/>
      <c r="C20" s="28"/>
      <c r="D20" s="28"/>
      <c r="E20" s="28"/>
      <c r="F20" s="29"/>
      <c r="G20" s="29"/>
      <c r="H20" s="28"/>
    </row>
    <row r="21" ht="18">
      <c r="C21" s="39" t="s">
        <v>14</v>
      </c>
    </row>
    <row r="22" ht="15.75" thickBot="1"/>
    <row r="23" spans="2:8" ht="15.75">
      <c r="B23" s="12" t="s">
        <v>17</v>
      </c>
      <c r="C23" s="12" t="s">
        <v>10</v>
      </c>
      <c r="D23" s="12" t="s">
        <v>10</v>
      </c>
      <c r="E23" s="13" t="s">
        <v>10</v>
      </c>
      <c r="F23" s="13" t="s">
        <v>1</v>
      </c>
      <c r="G23" s="14" t="s">
        <v>1</v>
      </c>
      <c r="H23" s="14" t="s">
        <v>12</v>
      </c>
    </row>
    <row r="24" spans="2:8" ht="15.75">
      <c r="B24" s="15"/>
      <c r="C24" s="16" t="s">
        <v>9</v>
      </c>
      <c r="D24" s="16" t="s">
        <v>11</v>
      </c>
      <c r="E24" s="17" t="s">
        <v>1</v>
      </c>
      <c r="F24" s="17" t="s">
        <v>18</v>
      </c>
      <c r="G24" s="18" t="s">
        <v>19</v>
      </c>
      <c r="H24" s="18"/>
    </row>
    <row r="25" spans="2:8" ht="16.5" thickBot="1">
      <c r="B25" s="15"/>
      <c r="C25" s="16" t="s">
        <v>6</v>
      </c>
      <c r="D25" s="16" t="s">
        <v>7</v>
      </c>
      <c r="E25" s="17"/>
      <c r="F25" s="17" t="s">
        <v>6</v>
      </c>
      <c r="G25" s="18" t="s">
        <v>7</v>
      </c>
      <c r="H25" s="18"/>
    </row>
    <row r="26" spans="2:11" ht="15.75">
      <c r="B26" s="208" t="s">
        <v>30</v>
      </c>
      <c r="C26" s="209">
        <v>0</v>
      </c>
      <c r="D26" s="209"/>
      <c r="E26" s="209">
        <v>0</v>
      </c>
      <c r="F26" s="209">
        <v>0</v>
      </c>
      <c r="G26" s="211">
        <v>0</v>
      </c>
      <c r="H26" s="220">
        <f aca="true" t="shared" si="1" ref="H26:H34">+D26-E26</f>
        <v>0</v>
      </c>
      <c r="K26" s="10" t="s">
        <v>65</v>
      </c>
    </row>
    <row r="27" spans="2:8" ht="15.75">
      <c r="B27" s="212" t="s">
        <v>31</v>
      </c>
      <c r="C27" s="213">
        <v>0</v>
      </c>
      <c r="D27" s="213"/>
      <c r="E27" s="213">
        <v>0</v>
      </c>
      <c r="F27" s="216">
        <v>0</v>
      </c>
      <c r="G27" s="215">
        <v>0</v>
      </c>
      <c r="H27" s="221">
        <f t="shared" si="1"/>
        <v>0</v>
      </c>
    </row>
    <row r="28" spans="2:8" ht="15.75">
      <c r="B28" s="212" t="s">
        <v>32</v>
      </c>
      <c r="C28" s="213">
        <v>0</v>
      </c>
      <c r="D28" s="213"/>
      <c r="E28" s="213">
        <v>0</v>
      </c>
      <c r="F28" s="216">
        <v>0</v>
      </c>
      <c r="G28" s="215">
        <v>0</v>
      </c>
      <c r="H28" s="221">
        <f t="shared" si="1"/>
        <v>0</v>
      </c>
    </row>
    <row r="29" spans="2:8" ht="15.75">
      <c r="B29" s="212" t="s">
        <v>36</v>
      </c>
      <c r="C29" s="213">
        <v>0</v>
      </c>
      <c r="D29" s="213"/>
      <c r="E29" s="213">
        <v>0</v>
      </c>
      <c r="F29" s="216">
        <v>0</v>
      </c>
      <c r="G29" s="215">
        <v>0</v>
      </c>
      <c r="H29" s="221">
        <f t="shared" si="1"/>
        <v>0</v>
      </c>
    </row>
    <row r="30" spans="2:8" ht="15.75">
      <c r="B30" s="212" t="s">
        <v>47</v>
      </c>
      <c r="C30" s="213">
        <v>0</v>
      </c>
      <c r="D30" s="213">
        <v>0</v>
      </c>
      <c r="E30" s="213">
        <v>0</v>
      </c>
      <c r="F30" s="216">
        <v>0</v>
      </c>
      <c r="G30" s="215">
        <v>0</v>
      </c>
      <c r="H30" s="221">
        <f t="shared" si="1"/>
        <v>0</v>
      </c>
    </row>
    <row r="31" spans="2:8" ht="15.75">
      <c r="B31" s="212" t="s">
        <v>35</v>
      </c>
      <c r="C31" s="213">
        <v>0</v>
      </c>
      <c r="D31" s="213">
        <v>0</v>
      </c>
      <c r="E31" s="213">
        <v>22968.23</v>
      </c>
      <c r="F31" s="216">
        <v>0</v>
      </c>
      <c r="G31" s="215">
        <v>0</v>
      </c>
      <c r="H31" s="221">
        <f t="shared" si="1"/>
        <v>-22968.23</v>
      </c>
    </row>
    <row r="32" spans="2:8" ht="15.75">
      <c r="B32" s="222" t="s">
        <v>45</v>
      </c>
      <c r="C32" s="213">
        <v>0</v>
      </c>
      <c r="D32" s="213">
        <v>0</v>
      </c>
      <c r="E32" s="213">
        <v>0</v>
      </c>
      <c r="F32" s="216">
        <v>0</v>
      </c>
      <c r="G32" s="215">
        <v>0</v>
      </c>
      <c r="H32" s="221">
        <f t="shared" si="1"/>
        <v>0</v>
      </c>
    </row>
    <row r="33" spans="2:8" ht="15.75">
      <c r="B33" s="212" t="s">
        <v>34</v>
      </c>
      <c r="C33" s="213">
        <v>0</v>
      </c>
      <c r="D33" s="213">
        <v>0</v>
      </c>
      <c r="E33" s="213">
        <v>0</v>
      </c>
      <c r="F33" s="216">
        <v>0</v>
      </c>
      <c r="G33" s="215">
        <v>0</v>
      </c>
      <c r="H33" s="221">
        <f t="shared" si="1"/>
        <v>0</v>
      </c>
    </row>
    <row r="34" spans="2:8" ht="16.5" thickBot="1">
      <c r="B34" s="218" t="s">
        <v>33</v>
      </c>
      <c r="C34" s="223">
        <v>0</v>
      </c>
      <c r="D34" s="223">
        <v>35057912</v>
      </c>
      <c r="E34" s="219">
        <v>34214500.66</v>
      </c>
      <c r="F34" s="224">
        <v>0</v>
      </c>
      <c r="G34" s="225">
        <f>+E34/D34</f>
        <v>0.9759423396350586</v>
      </c>
      <c r="H34" s="226">
        <f t="shared" si="1"/>
        <v>843411.3400000036</v>
      </c>
    </row>
    <row r="35" spans="2:8" ht="16.5" thickBot="1">
      <c r="B35" s="32" t="s">
        <v>0</v>
      </c>
      <c r="C35" s="31">
        <f>SUM(C26:C34)</f>
        <v>0</v>
      </c>
      <c r="D35" s="31">
        <f>SUM(D26:D34)</f>
        <v>35057912</v>
      </c>
      <c r="E35" s="31">
        <f>SUM(E26:E34)</f>
        <v>34237468.88999999</v>
      </c>
      <c r="F35" s="24">
        <v>0</v>
      </c>
      <c r="G35" s="21">
        <f>+E35/D35</f>
        <v>0.9765974907461686</v>
      </c>
      <c r="H35" s="22">
        <f>SUM(H26:H34)</f>
        <v>820443.1100000036</v>
      </c>
    </row>
    <row r="36" spans="2:8" ht="15.75">
      <c r="B36" s="27"/>
      <c r="C36" s="28"/>
      <c r="D36" s="28"/>
      <c r="E36" s="28"/>
      <c r="F36" s="30"/>
      <c r="G36" s="29"/>
      <c r="H36" s="28"/>
    </row>
    <row r="37" ht="18">
      <c r="C37" s="39" t="s">
        <v>22</v>
      </c>
    </row>
    <row r="38" ht="15.75" thickBot="1"/>
    <row r="39" spans="2:8" ht="15.75">
      <c r="B39" s="12" t="s">
        <v>17</v>
      </c>
      <c r="C39" s="12" t="s">
        <v>10</v>
      </c>
      <c r="D39" s="12" t="s">
        <v>10</v>
      </c>
      <c r="E39" s="13" t="s">
        <v>10</v>
      </c>
      <c r="F39" s="13" t="s">
        <v>1</v>
      </c>
      <c r="G39" s="14" t="s">
        <v>1</v>
      </c>
      <c r="H39" s="14" t="s">
        <v>12</v>
      </c>
    </row>
    <row r="40" spans="2:8" ht="15.75">
      <c r="B40" s="15"/>
      <c r="C40" s="16" t="s">
        <v>9</v>
      </c>
      <c r="D40" s="16" t="s">
        <v>11</v>
      </c>
      <c r="E40" s="17" t="s">
        <v>1</v>
      </c>
      <c r="F40" s="17" t="s">
        <v>18</v>
      </c>
      <c r="G40" s="18" t="s">
        <v>19</v>
      </c>
      <c r="H40" s="18"/>
    </row>
    <row r="41" spans="2:8" ht="16.5" thickBot="1">
      <c r="B41" s="15"/>
      <c r="C41" s="16" t="s">
        <v>6</v>
      </c>
      <c r="D41" s="16" t="s">
        <v>7</v>
      </c>
      <c r="E41" s="17"/>
      <c r="F41" s="17" t="s">
        <v>6</v>
      </c>
      <c r="G41" s="18" t="s">
        <v>7</v>
      </c>
      <c r="H41" s="18"/>
    </row>
    <row r="42" spans="2:8" ht="15.75">
      <c r="B42" s="208" t="s">
        <v>30</v>
      </c>
      <c r="C42" s="209">
        <v>0</v>
      </c>
      <c r="D42" s="209">
        <v>0</v>
      </c>
      <c r="E42" s="209">
        <v>0</v>
      </c>
      <c r="F42" s="209">
        <v>0</v>
      </c>
      <c r="G42" s="211">
        <v>0</v>
      </c>
      <c r="H42" s="220">
        <f aca="true" t="shared" si="2" ref="H42:H49">+D42-E42</f>
        <v>0</v>
      </c>
    </row>
    <row r="43" spans="2:8" ht="15.75">
      <c r="B43" s="212" t="s">
        <v>31</v>
      </c>
      <c r="C43" s="213">
        <v>0</v>
      </c>
      <c r="D43" s="213">
        <v>0</v>
      </c>
      <c r="E43" s="213">
        <v>0</v>
      </c>
      <c r="F43" s="216">
        <v>0</v>
      </c>
      <c r="G43" s="215">
        <v>0</v>
      </c>
      <c r="H43" s="221">
        <f t="shared" si="2"/>
        <v>0</v>
      </c>
    </row>
    <row r="44" spans="2:8" ht="15.75">
      <c r="B44" s="212" t="s">
        <v>32</v>
      </c>
      <c r="C44" s="213">
        <v>0</v>
      </c>
      <c r="D44" s="213">
        <v>0</v>
      </c>
      <c r="E44" s="213">
        <v>0</v>
      </c>
      <c r="F44" s="216">
        <v>0</v>
      </c>
      <c r="G44" s="215">
        <v>0</v>
      </c>
      <c r="H44" s="221">
        <f t="shared" si="2"/>
        <v>0</v>
      </c>
    </row>
    <row r="45" spans="2:8" ht="15.75">
      <c r="B45" s="212" t="s">
        <v>36</v>
      </c>
      <c r="C45" s="213">
        <v>25775427</v>
      </c>
      <c r="D45" s="213">
        <v>25775427</v>
      </c>
      <c r="E45" s="213">
        <v>560797.08</v>
      </c>
      <c r="F45" s="214">
        <f>+E45/C45</f>
        <v>0.021757043248982838</v>
      </c>
      <c r="G45" s="227">
        <f>+E45/D45</f>
        <v>0.021757043248982838</v>
      </c>
      <c r="H45" s="221">
        <f t="shared" si="2"/>
        <v>25214629.92</v>
      </c>
    </row>
    <row r="46" spans="2:8" ht="15.75">
      <c r="B46" s="212" t="s">
        <v>35</v>
      </c>
      <c r="C46" s="213">
        <v>0</v>
      </c>
      <c r="D46" s="213">
        <v>0</v>
      </c>
      <c r="E46" s="213">
        <v>34811.35</v>
      </c>
      <c r="F46" s="216">
        <v>0</v>
      </c>
      <c r="G46" s="215">
        <v>0</v>
      </c>
      <c r="H46" s="221">
        <f t="shared" si="2"/>
        <v>-34811.35</v>
      </c>
    </row>
    <row r="47" spans="2:8" ht="15.75">
      <c r="B47" s="222" t="s">
        <v>45</v>
      </c>
      <c r="C47" s="213">
        <v>0</v>
      </c>
      <c r="D47" s="213">
        <v>0</v>
      </c>
      <c r="E47" s="213">
        <v>0</v>
      </c>
      <c r="F47" s="216">
        <v>0</v>
      </c>
      <c r="G47" s="215">
        <v>0</v>
      </c>
      <c r="H47" s="221">
        <f t="shared" si="2"/>
        <v>0</v>
      </c>
    </row>
    <row r="48" spans="2:8" ht="15.75">
      <c r="B48" s="212" t="s">
        <v>34</v>
      </c>
      <c r="C48" s="213">
        <v>0</v>
      </c>
      <c r="D48" s="213">
        <v>0</v>
      </c>
      <c r="E48" s="213">
        <v>0</v>
      </c>
      <c r="F48" s="216">
        <v>0</v>
      </c>
      <c r="G48" s="215">
        <v>0</v>
      </c>
      <c r="H48" s="221">
        <f t="shared" si="2"/>
        <v>0</v>
      </c>
    </row>
    <row r="49" spans="2:8" ht="16.5" thickBot="1">
      <c r="B49" s="218" t="s">
        <v>33</v>
      </c>
      <c r="C49" s="223">
        <v>0</v>
      </c>
      <c r="D49" s="223">
        <v>6054953</v>
      </c>
      <c r="E49" s="223">
        <v>0</v>
      </c>
      <c r="F49" s="228">
        <v>0</v>
      </c>
      <c r="G49" s="215">
        <v>0</v>
      </c>
      <c r="H49" s="226">
        <f t="shared" si="2"/>
        <v>6054953</v>
      </c>
    </row>
    <row r="50" spans="2:8" ht="16.5" thickBot="1">
      <c r="B50" s="19" t="s">
        <v>0</v>
      </c>
      <c r="C50" s="20">
        <f>SUM(C42:C49)</f>
        <v>25775427</v>
      </c>
      <c r="D50" s="20">
        <f>SUM(D42:D49)</f>
        <v>31830380</v>
      </c>
      <c r="E50" s="20">
        <f>SUM(E42:E49)</f>
        <v>595608.4299999999</v>
      </c>
      <c r="F50" s="25">
        <f>+E50/C50</f>
        <v>0.023107606713945027</v>
      </c>
      <c r="G50" s="207">
        <f>+E50/D50</f>
        <v>0.018711948459302085</v>
      </c>
      <c r="H50" s="206">
        <f>SUM(H42:H49)</f>
        <v>31234771.57</v>
      </c>
    </row>
    <row r="51" ht="15.75" thickBot="1"/>
    <row r="52" spans="2:8" ht="16.5" thickBot="1">
      <c r="B52" s="19" t="s">
        <v>0</v>
      </c>
      <c r="C52" s="20">
        <f>+C19+C35+C50</f>
        <v>58575427</v>
      </c>
      <c r="D52" s="20">
        <f>+D19+D35+D50</f>
        <v>101940970</v>
      </c>
      <c r="E52" s="20">
        <f>+E19+E35+E50</f>
        <v>43922014.73</v>
      </c>
      <c r="F52" s="26">
        <f>+E52/C52</f>
        <v>0.7498368681119473</v>
      </c>
      <c r="G52" s="26">
        <f>+E52/D52</f>
        <v>0.43085733567181084</v>
      </c>
      <c r="H52" s="22">
        <f>SUM(H42:H51)</f>
        <v>62469543.14</v>
      </c>
    </row>
    <row r="58" ht="15">
      <c r="E58" s="23"/>
    </row>
  </sheetData>
  <sheetProtection/>
  <mergeCells count="2">
    <mergeCell ref="B3:H3"/>
    <mergeCell ref="B2:H2"/>
  </mergeCells>
  <printOptions/>
  <pageMargins left="0.35433070866141736" right="0.15748031496062992" top="0.15748031496062992" bottom="0.1968503937007874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zoomScalePageLayoutView="0" workbookViewId="0" topLeftCell="A43">
      <selection activeCell="E67" sqref="E67"/>
    </sheetView>
  </sheetViews>
  <sheetFormatPr defaultColWidth="11.421875" defaultRowHeight="12.75"/>
  <cols>
    <col min="1" max="1" width="2.28125" style="0" customWidth="1"/>
    <col min="2" max="2" width="48.00390625" style="10" customWidth="1"/>
    <col min="3" max="3" width="16.28125" style="10" customWidth="1"/>
    <col min="4" max="4" width="16.140625" style="10" customWidth="1"/>
    <col min="5" max="5" width="15.57421875" style="10" customWidth="1"/>
    <col min="6" max="6" width="13.140625" style="10" customWidth="1"/>
    <col min="7" max="7" width="13.28125" style="10" customWidth="1"/>
    <col min="8" max="8" width="13.00390625" style="10" customWidth="1"/>
    <col min="9" max="9" width="16.28125" style="10" customWidth="1"/>
    <col min="10" max="11" width="11.421875" style="10" customWidth="1"/>
    <col min="12" max="12" width="13.8515625" style="10" bestFit="1" customWidth="1"/>
    <col min="13" max="13" width="11.421875" style="10" customWidth="1"/>
  </cols>
  <sheetData>
    <row r="2" spans="1:13" ht="15">
      <c r="A2" s="10"/>
      <c r="B2" s="235" t="s">
        <v>20</v>
      </c>
      <c r="C2" s="235"/>
      <c r="D2" s="235"/>
      <c r="E2" s="235"/>
      <c r="F2" s="235"/>
      <c r="G2" s="235"/>
      <c r="H2" s="235"/>
      <c r="I2" s="235"/>
      <c r="J2"/>
      <c r="K2"/>
      <c r="L2"/>
      <c r="M2"/>
    </row>
    <row r="3" spans="1:13" ht="15">
      <c r="A3" s="10"/>
      <c r="B3" s="235" t="s">
        <v>48</v>
      </c>
      <c r="C3" s="235"/>
      <c r="D3" s="235"/>
      <c r="E3" s="235"/>
      <c r="F3" s="235"/>
      <c r="G3" s="235"/>
      <c r="H3" s="235"/>
      <c r="I3" s="235"/>
      <c r="J3"/>
      <c r="K3"/>
      <c r="L3"/>
      <c r="M3"/>
    </row>
    <row r="4" spans="1:13" ht="15">
      <c r="A4" s="10"/>
      <c r="B4" s="169"/>
      <c r="C4" s="169"/>
      <c r="D4" s="169"/>
      <c r="E4" s="169"/>
      <c r="F4" s="169"/>
      <c r="G4" s="170"/>
      <c r="H4" s="171"/>
      <c r="I4" s="169"/>
      <c r="J4"/>
      <c r="K4"/>
      <c r="L4"/>
      <c r="M4"/>
    </row>
    <row r="5" spans="1:13" ht="15">
      <c r="A5" s="10"/>
      <c r="B5" s="235" t="s">
        <v>8</v>
      </c>
      <c r="C5" s="235"/>
      <c r="D5" s="235"/>
      <c r="E5" s="235"/>
      <c r="F5" s="235"/>
      <c r="G5" s="235"/>
      <c r="H5" s="235"/>
      <c r="I5" s="235"/>
      <c r="J5"/>
      <c r="K5"/>
      <c r="L5"/>
      <c r="M5"/>
    </row>
    <row r="6" spans="1:13" ht="15.75" thickBot="1">
      <c r="A6" s="10"/>
      <c r="B6" s="169"/>
      <c r="C6" s="169"/>
      <c r="D6" s="169"/>
      <c r="E6" s="169"/>
      <c r="F6" s="169"/>
      <c r="G6" s="170"/>
      <c r="H6" s="171"/>
      <c r="I6" s="169"/>
      <c r="J6"/>
      <c r="K6"/>
      <c r="L6"/>
      <c r="M6"/>
    </row>
    <row r="7" spans="1:13" ht="15">
      <c r="A7" s="10"/>
      <c r="B7" s="1" t="s">
        <v>4</v>
      </c>
      <c r="C7" s="130" t="s">
        <v>10</v>
      </c>
      <c r="D7" s="131" t="s">
        <v>44</v>
      </c>
      <c r="E7" s="132" t="s">
        <v>10</v>
      </c>
      <c r="F7" s="131" t="s">
        <v>10</v>
      </c>
      <c r="G7" s="133" t="s">
        <v>57</v>
      </c>
      <c r="H7" s="134" t="s">
        <v>58</v>
      </c>
      <c r="I7" s="135" t="s">
        <v>12</v>
      </c>
      <c r="J7"/>
      <c r="K7"/>
      <c r="L7"/>
      <c r="M7"/>
    </row>
    <row r="8" spans="1:13" ht="15">
      <c r="A8" s="10"/>
      <c r="B8" s="172"/>
      <c r="C8" s="136" t="s">
        <v>9</v>
      </c>
      <c r="D8" s="137"/>
      <c r="E8" s="138" t="s">
        <v>11</v>
      </c>
      <c r="F8" s="137" t="s">
        <v>1</v>
      </c>
      <c r="G8" s="139" t="s">
        <v>1</v>
      </c>
      <c r="H8" s="140" t="s">
        <v>1</v>
      </c>
      <c r="I8" s="141"/>
      <c r="J8"/>
      <c r="K8"/>
      <c r="L8"/>
      <c r="M8"/>
    </row>
    <row r="9" spans="1:13" ht="15.75" thickBot="1">
      <c r="A9" s="10"/>
      <c r="B9" s="172"/>
      <c r="C9" s="136" t="s">
        <v>6</v>
      </c>
      <c r="D9" s="137" t="s">
        <v>56</v>
      </c>
      <c r="E9" s="138" t="s">
        <v>7</v>
      </c>
      <c r="F9" s="137"/>
      <c r="G9" s="139" t="s">
        <v>15</v>
      </c>
      <c r="H9" s="140" t="s">
        <v>16</v>
      </c>
      <c r="I9" s="141" t="s">
        <v>59</v>
      </c>
      <c r="J9"/>
      <c r="K9"/>
      <c r="L9"/>
      <c r="M9"/>
    </row>
    <row r="10" spans="1:13" ht="15.75" thickBot="1">
      <c r="A10" s="10"/>
      <c r="B10" s="125" t="s">
        <v>49</v>
      </c>
      <c r="C10" s="142">
        <f>(C11+C12)</f>
        <v>55897452</v>
      </c>
      <c r="D10" s="142">
        <f>(D11+D12)</f>
        <v>155883</v>
      </c>
      <c r="E10" s="142">
        <f>(E11+E12)</f>
        <v>56053335</v>
      </c>
      <c r="F10" s="142">
        <f>(F11+F12)</f>
        <v>13917761.55</v>
      </c>
      <c r="G10" s="143"/>
      <c r="H10" s="144"/>
      <c r="I10" s="145"/>
      <c r="J10" s="50"/>
      <c r="K10"/>
      <c r="L10"/>
      <c r="M10"/>
    </row>
    <row r="11" spans="1:13" ht="15">
      <c r="A11" s="10"/>
      <c r="B11" s="45" t="s">
        <v>52</v>
      </c>
      <c r="C11" s="146">
        <v>51944057</v>
      </c>
      <c r="D11" s="147">
        <f>(E11-C11)</f>
        <v>30928</v>
      </c>
      <c r="E11" s="146">
        <v>51974985</v>
      </c>
      <c r="F11" s="148">
        <v>13003111.24</v>
      </c>
      <c r="G11" s="149"/>
      <c r="H11" s="149"/>
      <c r="I11" s="148"/>
      <c r="J11" s="50"/>
      <c r="K11"/>
      <c r="L11"/>
      <c r="M11"/>
    </row>
    <row r="12" spans="1:13" ht="15.75" thickBot="1">
      <c r="A12" s="10"/>
      <c r="B12" s="51" t="s">
        <v>50</v>
      </c>
      <c r="C12" s="150">
        <v>3953395</v>
      </c>
      <c r="D12" s="147">
        <f>(E12-C12)</f>
        <v>124955</v>
      </c>
      <c r="E12" s="151">
        <v>4078350</v>
      </c>
      <c r="F12" s="152">
        <v>914650.31</v>
      </c>
      <c r="G12" s="153"/>
      <c r="H12" s="153"/>
      <c r="I12" s="152"/>
      <c r="J12" s="50"/>
      <c r="K12"/>
      <c r="L12"/>
      <c r="M12"/>
    </row>
    <row r="13" spans="1:13" ht="15.75" thickBot="1">
      <c r="A13" s="10"/>
      <c r="B13" s="126" t="s">
        <v>51</v>
      </c>
      <c r="C13" s="155">
        <f>SUM(C14+C15+C16)</f>
        <v>5606333</v>
      </c>
      <c r="D13" s="155">
        <f>SUM(D14+D15+D16)</f>
        <v>1928436</v>
      </c>
      <c r="E13" s="155">
        <f>SUM(E14+E15+E16)</f>
        <v>7534769</v>
      </c>
      <c r="F13" s="155">
        <f>SUM(F14+F15+F16)</f>
        <v>1491226.45</v>
      </c>
      <c r="G13" s="143"/>
      <c r="H13" s="143"/>
      <c r="I13" s="156"/>
      <c r="J13" s="50"/>
      <c r="K13"/>
      <c r="L13"/>
      <c r="M13"/>
    </row>
    <row r="14" spans="1:13" ht="15">
      <c r="A14" s="10"/>
      <c r="B14" s="51" t="s">
        <v>52</v>
      </c>
      <c r="C14" s="157">
        <v>4029085</v>
      </c>
      <c r="D14" s="147">
        <f>(E14-C14)</f>
        <v>-5029</v>
      </c>
      <c r="E14" s="157">
        <v>4024056</v>
      </c>
      <c r="F14" s="151">
        <v>1039824.51</v>
      </c>
      <c r="G14" s="158"/>
      <c r="H14" s="159"/>
      <c r="I14" s="157"/>
      <c r="J14" s="50"/>
      <c r="K14"/>
      <c r="L14"/>
      <c r="M14"/>
    </row>
    <row r="15" spans="1:13" ht="15">
      <c r="A15" s="10"/>
      <c r="B15" s="51" t="s">
        <v>50</v>
      </c>
      <c r="C15" s="152">
        <v>1577248</v>
      </c>
      <c r="D15" s="147">
        <f aca="true" t="shared" si="0" ref="D15:D22">(E15-C15)</f>
        <v>-66535</v>
      </c>
      <c r="E15" s="152">
        <v>1510713</v>
      </c>
      <c r="F15" s="151">
        <v>451401.94</v>
      </c>
      <c r="G15" s="153"/>
      <c r="H15" s="160"/>
      <c r="I15" s="152"/>
      <c r="J15" s="50"/>
      <c r="K15"/>
      <c r="L15"/>
      <c r="M15"/>
    </row>
    <row r="16" spans="1:13" ht="15.75" thickBot="1">
      <c r="A16" s="10"/>
      <c r="B16" s="51" t="s">
        <v>29</v>
      </c>
      <c r="C16" s="161">
        <v>0</v>
      </c>
      <c r="D16" s="147">
        <f t="shared" si="0"/>
        <v>2000000</v>
      </c>
      <c r="E16" s="152">
        <v>2000000</v>
      </c>
      <c r="F16" s="162">
        <v>0</v>
      </c>
      <c r="G16" s="153"/>
      <c r="H16" s="160"/>
      <c r="I16" s="161"/>
      <c r="J16" s="50"/>
      <c r="K16"/>
      <c r="L16"/>
      <c r="M16"/>
    </row>
    <row r="17" spans="1:13" ht="15.75" thickBot="1">
      <c r="A17" s="10"/>
      <c r="B17" s="126" t="s">
        <v>60</v>
      </c>
      <c r="C17" s="163">
        <f>SUM(C18+C19+C20+C21+C22)</f>
        <v>19426698</v>
      </c>
      <c r="D17" s="163">
        <f>SUM(D18+D19+D20+D21+D22)</f>
        <v>-1901019</v>
      </c>
      <c r="E17" s="163">
        <f>SUM(E18+E19+E20+E21+E22)</f>
        <v>17525679</v>
      </c>
      <c r="F17" s="163">
        <f>SUM(F18+F19+F20+F21+F22)</f>
        <v>4507443.17</v>
      </c>
      <c r="G17" s="143"/>
      <c r="H17" s="164"/>
      <c r="I17" s="163"/>
      <c r="J17" s="43"/>
      <c r="K17"/>
      <c r="L17"/>
      <c r="M17"/>
    </row>
    <row r="18" spans="1:13" ht="15">
      <c r="A18" s="10"/>
      <c r="B18" s="127" t="s">
        <v>52</v>
      </c>
      <c r="C18" s="165">
        <v>1016591</v>
      </c>
      <c r="D18" s="147">
        <f t="shared" si="0"/>
        <v>-25899</v>
      </c>
      <c r="E18" s="151">
        <v>990692</v>
      </c>
      <c r="F18" s="157">
        <v>251808.04</v>
      </c>
      <c r="G18" s="160"/>
      <c r="H18" s="149"/>
      <c r="I18" s="157"/>
      <c r="J18" s="50"/>
      <c r="K18"/>
      <c r="L18"/>
      <c r="M18"/>
    </row>
    <row r="19" spans="1:13" ht="15">
      <c r="A19" s="10"/>
      <c r="B19" s="128" t="s">
        <v>53</v>
      </c>
      <c r="C19" s="150">
        <v>12833000</v>
      </c>
      <c r="D19" s="147">
        <f t="shared" si="0"/>
        <v>183300</v>
      </c>
      <c r="E19" s="151">
        <v>13016300</v>
      </c>
      <c r="F19" s="152">
        <v>3271380.84</v>
      </c>
      <c r="G19" s="160"/>
      <c r="H19" s="153"/>
      <c r="I19" s="161"/>
      <c r="J19" s="50"/>
      <c r="K19"/>
      <c r="L19"/>
      <c r="M19"/>
    </row>
    <row r="20" spans="1:13" ht="15">
      <c r="A20" s="10"/>
      <c r="B20" s="128" t="s">
        <v>26</v>
      </c>
      <c r="C20" s="150">
        <v>379357</v>
      </c>
      <c r="D20" s="147">
        <f t="shared" si="0"/>
        <v>-58420</v>
      </c>
      <c r="E20" s="151">
        <v>320937</v>
      </c>
      <c r="F20" s="152">
        <v>60386.57</v>
      </c>
      <c r="G20" s="160"/>
      <c r="H20" s="153"/>
      <c r="I20" s="161"/>
      <c r="J20" s="50"/>
      <c r="K20"/>
      <c r="L20"/>
      <c r="M20"/>
    </row>
    <row r="21" spans="1:13" ht="15">
      <c r="A21" s="10"/>
      <c r="B21" s="128" t="s">
        <v>54</v>
      </c>
      <c r="C21" s="150">
        <v>1504000</v>
      </c>
      <c r="D21" s="147">
        <f t="shared" si="0"/>
        <v>0</v>
      </c>
      <c r="E21" s="151">
        <v>1504000</v>
      </c>
      <c r="F21" s="152">
        <v>375875.61</v>
      </c>
      <c r="G21" s="160"/>
      <c r="H21" s="153"/>
      <c r="I21" s="161"/>
      <c r="J21" s="50"/>
      <c r="K21"/>
      <c r="L21"/>
      <c r="M21"/>
    </row>
    <row r="22" spans="1:13" ht="15.75" thickBot="1">
      <c r="A22" s="10"/>
      <c r="B22" s="128" t="s">
        <v>29</v>
      </c>
      <c r="C22" s="150">
        <v>3693750</v>
      </c>
      <c r="D22" s="147">
        <f t="shared" si="0"/>
        <v>-2000000</v>
      </c>
      <c r="E22" s="151">
        <v>1693750</v>
      </c>
      <c r="F22" s="152">
        <v>547992.11</v>
      </c>
      <c r="G22" s="160"/>
      <c r="H22" s="153"/>
      <c r="I22" s="161"/>
      <c r="J22" s="50"/>
      <c r="K22"/>
      <c r="L22"/>
      <c r="M22"/>
    </row>
    <row r="23" spans="1:13" ht="15.75" thickBot="1">
      <c r="A23" s="10"/>
      <c r="B23" s="129" t="s">
        <v>55</v>
      </c>
      <c r="C23" s="155"/>
      <c r="D23" s="163"/>
      <c r="E23" s="166"/>
      <c r="F23" s="163"/>
      <c r="G23" s="164"/>
      <c r="H23" s="143"/>
      <c r="I23" s="163"/>
      <c r="J23" s="50"/>
      <c r="K23"/>
      <c r="L23"/>
      <c r="M23"/>
    </row>
    <row r="24" spans="1:13" ht="15">
      <c r="A24" s="10"/>
      <c r="B24" s="127" t="s">
        <v>52</v>
      </c>
      <c r="C24" s="167">
        <f>SUM(C11+C14+C18)</f>
        <v>56989733</v>
      </c>
      <c r="D24" s="167">
        <f>SUM(D11+D14+D18)</f>
        <v>0</v>
      </c>
      <c r="E24" s="167">
        <f>SUM(E11+E14+E18)</f>
        <v>56989733</v>
      </c>
      <c r="F24" s="167">
        <f>SUM(F11+F14+F18)</f>
        <v>14294743.79</v>
      </c>
      <c r="G24" s="149"/>
      <c r="H24" s="153"/>
      <c r="I24" s="161"/>
      <c r="J24" s="50"/>
      <c r="K24"/>
      <c r="L24"/>
      <c r="M24"/>
    </row>
    <row r="25" spans="1:13" ht="15">
      <c r="A25" s="10"/>
      <c r="B25" s="128" t="s">
        <v>53</v>
      </c>
      <c r="C25" s="167">
        <f>SUM(C19)</f>
        <v>12833000</v>
      </c>
      <c r="D25" s="167">
        <f>SUM(D19)</f>
        <v>183300</v>
      </c>
      <c r="E25" s="167">
        <f>SUM(E19)</f>
        <v>13016300</v>
      </c>
      <c r="F25" s="167">
        <f>SUM(F19)</f>
        <v>3271380.84</v>
      </c>
      <c r="G25" s="153"/>
      <c r="H25" s="153"/>
      <c r="I25" s="161"/>
      <c r="J25" s="50"/>
      <c r="K25"/>
      <c r="L25"/>
      <c r="M25"/>
    </row>
    <row r="26" spans="1:13" ht="15">
      <c r="A26" s="10"/>
      <c r="B26" s="128" t="s">
        <v>26</v>
      </c>
      <c r="C26" s="167">
        <f>SUM(C12+C15+C20)</f>
        <v>5910000</v>
      </c>
      <c r="D26" s="167">
        <f>SUM(D12+D15+D20)</f>
        <v>0</v>
      </c>
      <c r="E26" s="167">
        <f>SUM(E12+E15+E20)</f>
        <v>5910000</v>
      </c>
      <c r="F26" s="167">
        <f>SUM(F12+F15+F20)</f>
        <v>1426438.82</v>
      </c>
      <c r="G26" s="153"/>
      <c r="H26" s="153"/>
      <c r="I26" s="161"/>
      <c r="J26" s="50"/>
      <c r="K26"/>
      <c r="L26"/>
      <c r="M26"/>
    </row>
    <row r="27" spans="1:13" ht="15">
      <c r="A27" s="10"/>
      <c r="B27" s="128" t="s">
        <v>54</v>
      </c>
      <c r="C27" s="167">
        <f>SUM(C21)</f>
        <v>1504000</v>
      </c>
      <c r="D27" s="167">
        <f>SUM(D21)</f>
        <v>0</v>
      </c>
      <c r="E27" s="167">
        <f>SUM(E21)</f>
        <v>1504000</v>
      </c>
      <c r="F27" s="167">
        <f>SUM(F21)</f>
        <v>375875.61</v>
      </c>
      <c r="G27" s="153"/>
      <c r="H27" s="153"/>
      <c r="I27" s="161"/>
      <c r="J27" s="50"/>
      <c r="K27"/>
      <c r="L27"/>
      <c r="M27"/>
    </row>
    <row r="28" spans="1:13" ht="15.75" thickBot="1">
      <c r="A28" s="10"/>
      <c r="B28" s="128" t="s">
        <v>29</v>
      </c>
      <c r="C28" s="168">
        <f>SUM(C16+C22)</f>
        <v>3693750</v>
      </c>
      <c r="D28" s="168">
        <f>SUM(D16+D22)</f>
        <v>0</v>
      </c>
      <c r="E28" s="168">
        <f>SUM(E16+E22)</f>
        <v>3693750</v>
      </c>
      <c r="F28" s="168">
        <f>SUM(F16+F22)</f>
        <v>547992.11</v>
      </c>
      <c r="G28" s="153"/>
      <c r="H28" s="153"/>
      <c r="I28" s="161"/>
      <c r="J28" s="50"/>
      <c r="K28"/>
      <c r="L28"/>
      <c r="M28"/>
    </row>
    <row r="29" spans="1:13" ht="15.75" thickBot="1">
      <c r="A29" s="10"/>
      <c r="B29" s="129" t="s">
        <v>55</v>
      </c>
      <c r="C29" s="166">
        <f>SUM(C24:C28)</f>
        <v>80930483</v>
      </c>
      <c r="D29" s="163">
        <f>SUM(D24:D28)</f>
        <v>183300</v>
      </c>
      <c r="E29" s="163">
        <f>SUM(E24:E28)</f>
        <v>81113783</v>
      </c>
      <c r="F29" s="166">
        <f>SUM(F24:F28)</f>
        <v>19916431.169999998</v>
      </c>
      <c r="G29" s="143"/>
      <c r="H29" s="143"/>
      <c r="I29" s="163"/>
      <c r="J29" s="50"/>
      <c r="K29"/>
      <c r="L29"/>
      <c r="M29"/>
    </row>
    <row r="30" spans="1:13" ht="15">
      <c r="A30" s="10"/>
      <c r="B30" s="72"/>
      <c r="C30" s="73"/>
      <c r="D30" s="73"/>
      <c r="E30" s="73"/>
      <c r="F30" s="73"/>
      <c r="G30" s="74"/>
      <c r="H30" s="74"/>
      <c r="I30" s="73"/>
      <c r="J30" s="50"/>
      <c r="K30"/>
      <c r="L30"/>
      <c r="M30"/>
    </row>
    <row r="31" spans="1:13" ht="15">
      <c r="A31" s="10"/>
      <c r="B31" s="72"/>
      <c r="C31" s="73"/>
      <c r="D31" s="73"/>
      <c r="E31" s="73"/>
      <c r="F31" s="73"/>
      <c r="G31" s="74"/>
      <c r="H31" s="74"/>
      <c r="I31" s="73"/>
      <c r="J31" s="50"/>
      <c r="K31"/>
      <c r="L31"/>
      <c r="M31"/>
    </row>
    <row r="32" spans="1:13" ht="15">
      <c r="A32" s="10"/>
      <c r="B32" s="72"/>
      <c r="C32" s="73"/>
      <c r="D32" s="73"/>
      <c r="E32" s="73"/>
      <c r="F32" s="73"/>
      <c r="G32" s="74"/>
      <c r="H32" s="74"/>
      <c r="I32" s="73"/>
      <c r="J32" s="50"/>
      <c r="K32"/>
      <c r="L32"/>
      <c r="M32"/>
    </row>
    <row r="33" spans="1:13" ht="15">
      <c r="A33" s="10"/>
      <c r="B33" s="72"/>
      <c r="C33" s="73"/>
      <c r="D33" s="73"/>
      <c r="E33" s="73"/>
      <c r="F33" s="73"/>
      <c r="G33" s="74"/>
      <c r="H33" s="74"/>
      <c r="I33" s="73"/>
      <c r="J33" s="50"/>
      <c r="K33"/>
      <c r="L33"/>
      <c r="M33"/>
    </row>
    <row r="34" spans="1:13" ht="15">
      <c r="A34" s="10"/>
      <c r="B34" s="72"/>
      <c r="C34" s="73"/>
      <c r="D34" s="73"/>
      <c r="E34" s="73"/>
      <c r="F34" s="73"/>
      <c r="G34" s="74"/>
      <c r="H34" s="74"/>
      <c r="I34" s="73"/>
      <c r="J34" s="50"/>
      <c r="K34"/>
      <c r="L34"/>
      <c r="M34"/>
    </row>
    <row r="35" spans="1:13" ht="15">
      <c r="A35" s="10"/>
      <c r="B35" s="72"/>
      <c r="C35" s="73"/>
      <c r="D35" s="73"/>
      <c r="E35" s="73"/>
      <c r="F35" s="73"/>
      <c r="G35" s="74"/>
      <c r="H35" s="74"/>
      <c r="I35" s="73"/>
      <c r="J35" s="50"/>
      <c r="K35"/>
      <c r="L35"/>
      <c r="M35"/>
    </row>
    <row r="36" spans="1:13" ht="15">
      <c r="A36" s="10"/>
      <c r="B36" s="72"/>
      <c r="C36" s="73"/>
      <c r="D36" s="73"/>
      <c r="E36" s="73"/>
      <c r="F36" s="73"/>
      <c r="G36" s="74"/>
      <c r="H36" s="74"/>
      <c r="I36" s="73"/>
      <c r="J36" s="50"/>
      <c r="K36"/>
      <c r="L36"/>
      <c r="M36"/>
    </row>
    <row r="37" spans="1:13" ht="15">
      <c r="A37" s="10"/>
      <c r="B37" s="72"/>
      <c r="C37" s="73"/>
      <c r="D37" s="73"/>
      <c r="E37" s="73"/>
      <c r="F37" s="73"/>
      <c r="G37" s="74"/>
      <c r="H37" s="74"/>
      <c r="I37" s="73"/>
      <c r="J37" s="50"/>
      <c r="K37"/>
      <c r="L37"/>
      <c r="M37"/>
    </row>
    <row r="38" spans="1:13" ht="15">
      <c r="A38" s="10"/>
      <c r="B38" s="72"/>
      <c r="C38" s="73"/>
      <c r="D38" s="73"/>
      <c r="E38" s="73"/>
      <c r="F38" s="73"/>
      <c r="G38" s="74"/>
      <c r="H38" s="74"/>
      <c r="I38" s="73"/>
      <c r="J38" s="50"/>
      <c r="K38"/>
      <c r="L38"/>
      <c r="M38"/>
    </row>
    <row r="39" spans="1:13" ht="15">
      <c r="A39" s="10"/>
      <c r="B39" s="72"/>
      <c r="C39" s="73"/>
      <c r="D39" s="73"/>
      <c r="E39" s="73"/>
      <c r="F39" s="73"/>
      <c r="G39" s="74"/>
      <c r="H39" s="74"/>
      <c r="I39" s="73"/>
      <c r="J39" s="50"/>
      <c r="K39"/>
      <c r="L39"/>
      <c r="M39"/>
    </row>
    <row r="40" spans="1:13" ht="15">
      <c r="A40" s="10"/>
      <c r="B40" s="72"/>
      <c r="C40" s="73"/>
      <c r="D40" s="73"/>
      <c r="E40" s="73"/>
      <c r="F40" s="73"/>
      <c r="G40" s="74"/>
      <c r="H40" s="74"/>
      <c r="I40" s="73"/>
      <c r="J40" s="50"/>
      <c r="K40"/>
      <c r="L40"/>
      <c r="M40"/>
    </row>
    <row r="41" spans="1:13" ht="15.75">
      <c r="A41" s="10"/>
      <c r="B41" s="229" t="s">
        <v>20</v>
      </c>
      <c r="C41" s="229"/>
      <c r="D41" s="229"/>
      <c r="E41" s="229"/>
      <c r="F41" s="229"/>
      <c r="G41" s="229"/>
      <c r="H41" s="229"/>
      <c r="I41" s="229"/>
      <c r="J41" s="50"/>
      <c r="K41"/>
      <c r="L41"/>
      <c r="M41"/>
    </row>
    <row r="42" spans="1:13" ht="15.75">
      <c r="A42" s="10"/>
      <c r="B42" s="229" t="s">
        <v>48</v>
      </c>
      <c r="C42" s="229"/>
      <c r="D42" s="229"/>
      <c r="E42" s="229"/>
      <c r="F42" s="229"/>
      <c r="G42" s="229"/>
      <c r="H42" s="229"/>
      <c r="I42" s="229"/>
      <c r="J42" s="50"/>
      <c r="K42"/>
      <c r="L42"/>
      <c r="M42"/>
    </row>
    <row r="43" spans="1:13" ht="15.75">
      <c r="A43" s="10"/>
      <c r="B43" s="75"/>
      <c r="C43" s="50"/>
      <c r="D43" s="50"/>
      <c r="E43" s="50"/>
      <c r="F43" s="50"/>
      <c r="G43" s="76"/>
      <c r="H43" s="77"/>
      <c r="I43" s="50"/>
      <c r="J43" s="50"/>
      <c r="K43"/>
      <c r="L43"/>
      <c r="M43"/>
    </row>
    <row r="44" spans="1:13" ht="15.75">
      <c r="A44" s="10"/>
      <c r="B44" s="50"/>
      <c r="C44" s="75" t="s">
        <v>13</v>
      </c>
      <c r="D44" s="78"/>
      <c r="E44" s="50"/>
      <c r="F44" s="50"/>
      <c r="G44" s="76"/>
      <c r="H44" s="77"/>
      <c r="I44" s="50"/>
      <c r="J44" s="50"/>
      <c r="K44"/>
      <c r="L44"/>
      <c r="M44"/>
    </row>
    <row r="45" spans="1:13" ht="15.75" thickBot="1">
      <c r="A45" s="10"/>
      <c r="B45" s="50"/>
      <c r="C45" s="50"/>
      <c r="D45" s="50"/>
      <c r="E45" s="50"/>
      <c r="F45" s="50"/>
      <c r="G45" s="76"/>
      <c r="H45" s="77"/>
      <c r="I45" s="50"/>
      <c r="J45" s="50"/>
      <c r="K45"/>
      <c r="L45"/>
      <c r="M45"/>
    </row>
    <row r="46" spans="1:13" ht="15">
      <c r="A46" s="10"/>
      <c r="B46" s="1" t="s">
        <v>4</v>
      </c>
      <c r="C46" s="130" t="s">
        <v>10</v>
      </c>
      <c r="D46" s="131" t="s">
        <v>44</v>
      </c>
      <c r="E46" s="132" t="s">
        <v>10</v>
      </c>
      <c r="F46" s="131" t="s">
        <v>10</v>
      </c>
      <c r="G46" s="133" t="s">
        <v>57</v>
      </c>
      <c r="H46" s="134" t="s">
        <v>58</v>
      </c>
      <c r="I46" s="135" t="s">
        <v>12</v>
      </c>
      <c r="J46" s="50"/>
      <c r="K46"/>
      <c r="L46"/>
      <c r="M46"/>
    </row>
    <row r="47" spans="1:13" ht="15">
      <c r="A47" s="10"/>
      <c r="B47" s="172"/>
      <c r="C47" s="136" t="s">
        <v>9</v>
      </c>
      <c r="D47" s="137"/>
      <c r="E47" s="138" t="s">
        <v>11</v>
      </c>
      <c r="F47" s="137" t="s">
        <v>1</v>
      </c>
      <c r="G47" s="139" t="s">
        <v>1</v>
      </c>
      <c r="H47" s="140" t="s">
        <v>1</v>
      </c>
      <c r="I47" s="141"/>
      <c r="J47" s="50"/>
      <c r="K47"/>
      <c r="L47"/>
      <c r="M47"/>
    </row>
    <row r="48" spans="1:13" ht="15.75" thickBot="1">
      <c r="A48" s="10"/>
      <c r="B48" s="172"/>
      <c r="C48" s="136" t="s">
        <v>6</v>
      </c>
      <c r="D48" s="137" t="s">
        <v>56</v>
      </c>
      <c r="E48" s="138" t="s">
        <v>7</v>
      </c>
      <c r="F48" s="137"/>
      <c r="G48" s="139" t="s">
        <v>15</v>
      </c>
      <c r="H48" s="140" t="s">
        <v>16</v>
      </c>
      <c r="I48" s="141" t="s">
        <v>59</v>
      </c>
      <c r="J48" s="50"/>
      <c r="K48"/>
      <c r="L48"/>
      <c r="M48"/>
    </row>
    <row r="49" spans="1:13" ht="15.75" thickBot="1">
      <c r="A49" s="10"/>
      <c r="B49" s="125" t="s">
        <v>49</v>
      </c>
      <c r="C49" s="142">
        <f>SUM(C50+C51+C52+C53)</f>
        <v>8394072</v>
      </c>
      <c r="D49" s="142">
        <f>SUM(D50+D51+D52+D53)</f>
        <v>1435386</v>
      </c>
      <c r="E49" s="142">
        <f>SUM(E50+E51+E52+E53)</f>
        <v>9829458</v>
      </c>
      <c r="F49" s="142">
        <f>SUM(F50+F51+F52+F53)</f>
        <v>2189908.13</v>
      </c>
      <c r="G49" s="143"/>
      <c r="H49" s="144"/>
      <c r="I49" s="145"/>
      <c r="J49" s="50"/>
      <c r="K49"/>
      <c r="L49"/>
      <c r="M49"/>
    </row>
    <row r="50" spans="1:13" ht="15">
      <c r="A50" s="10"/>
      <c r="B50" s="45" t="s">
        <v>52</v>
      </c>
      <c r="C50" s="146">
        <v>3671714</v>
      </c>
      <c r="D50" s="147">
        <f>+E50-C50</f>
        <v>1174786</v>
      </c>
      <c r="E50" s="146">
        <v>4846500</v>
      </c>
      <c r="F50" s="148">
        <v>635458.4</v>
      </c>
      <c r="G50" s="149"/>
      <c r="H50" s="149"/>
      <c r="I50" s="148"/>
      <c r="J50" s="50"/>
      <c r="K50"/>
      <c r="L50"/>
      <c r="M50"/>
    </row>
    <row r="51" spans="1:13" ht="15">
      <c r="A51" s="10"/>
      <c r="B51" s="51" t="s">
        <v>50</v>
      </c>
      <c r="C51" s="175">
        <v>4492858</v>
      </c>
      <c r="D51" s="147">
        <f aca="true" t="shared" si="1" ref="D51:D64">+E51-C51</f>
        <v>-992</v>
      </c>
      <c r="E51" s="174">
        <v>4491866</v>
      </c>
      <c r="F51" s="147">
        <v>1244122.43</v>
      </c>
      <c r="G51" s="153"/>
      <c r="H51" s="153"/>
      <c r="I51" s="147"/>
      <c r="J51" s="50"/>
      <c r="K51"/>
      <c r="L51"/>
      <c r="M51"/>
    </row>
    <row r="52" spans="1:13" ht="15">
      <c r="A52" s="10"/>
      <c r="B52" s="51" t="s">
        <v>54</v>
      </c>
      <c r="C52" s="175">
        <v>229500</v>
      </c>
      <c r="D52" s="147">
        <f t="shared" si="1"/>
        <v>117892</v>
      </c>
      <c r="E52" s="174">
        <v>347392</v>
      </c>
      <c r="F52" s="147">
        <v>300857.3</v>
      </c>
      <c r="G52" s="153"/>
      <c r="H52" s="153"/>
      <c r="I52" s="147"/>
      <c r="J52" s="50"/>
      <c r="K52"/>
      <c r="L52" s="204"/>
      <c r="M52"/>
    </row>
    <row r="53" spans="1:13" ht="15.75" thickBot="1">
      <c r="A53" s="10"/>
      <c r="B53" s="51" t="s">
        <v>61</v>
      </c>
      <c r="C53" s="150">
        <v>0</v>
      </c>
      <c r="D53" s="147">
        <f t="shared" si="1"/>
        <v>143700</v>
      </c>
      <c r="E53" s="151">
        <v>143700</v>
      </c>
      <c r="F53" s="152">
        <v>9470</v>
      </c>
      <c r="G53" s="153"/>
      <c r="H53" s="153"/>
      <c r="I53" s="152"/>
      <c r="J53" s="50"/>
      <c r="K53"/>
      <c r="L53" s="204"/>
      <c r="M53"/>
    </row>
    <row r="54" spans="1:13" ht="15.75" thickBot="1">
      <c r="A54" s="10"/>
      <c r="B54" s="126" t="s">
        <v>51</v>
      </c>
      <c r="C54" s="155">
        <f>SUM(C55+C56+C57+C58)</f>
        <v>5690455</v>
      </c>
      <c r="D54" s="155">
        <f>SUM(D55+D56+D57+D58)</f>
        <v>1403054</v>
      </c>
      <c r="E54" s="155">
        <f>SUM(E55+E56+E57+E58)</f>
        <v>7093509</v>
      </c>
      <c r="F54" s="155">
        <f>SUM(F55+F56+F57+F58)</f>
        <v>675261.29</v>
      </c>
      <c r="G54" s="143"/>
      <c r="H54" s="143"/>
      <c r="I54" s="156"/>
      <c r="J54" s="50"/>
      <c r="K54"/>
      <c r="L54" s="204"/>
      <c r="M54"/>
    </row>
    <row r="55" spans="1:13" ht="15">
      <c r="A55" s="10"/>
      <c r="B55" s="51" t="s">
        <v>52</v>
      </c>
      <c r="C55" s="157">
        <v>1314122</v>
      </c>
      <c r="D55" s="147">
        <f t="shared" si="1"/>
        <v>-1095786</v>
      </c>
      <c r="E55" s="157">
        <v>218336</v>
      </c>
      <c r="F55" s="151">
        <v>36415</v>
      </c>
      <c r="G55" s="158"/>
      <c r="H55" s="159"/>
      <c r="I55" s="157"/>
      <c r="J55" s="50"/>
      <c r="K55"/>
      <c r="L55" s="204"/>
      <c r="M55"/>
    </row>
    <row r="56" spans="1:13" ht="15">
      <c r="A56" s="10"/>
      <c r="B56" s="51" t="s">
        <v>50</v>
      </c>
      <c r="C56" s="152">
        <v>2476333</v>
      </c>
      <c r="D56" s="147">
        <f t="shared" si="1"/>
        <v>2335374</v>
      </c>
      <c r="E56" s="152">
        <v>4811707</v>
      </c>
      <c r="F56" s="151">
        <v>607925.73</v>
      </c>
      <c r="G56" s="153"/>
      <c r="H56" s="160"/>
      <c r="I56" s="152"/>
      <c r="J56" s="50"/>
      <c r="K56"/>
      <c r="L56" s="204"/>
      <c r="M56"/>
    </row>
    <row r="57" spans="1:13" ht="15">
      <c r="A57" s="10"/>
      <c r="B57" s="51" t="s">
        <v>54</v>
      </c>
      <c r="C57" s="152">
        <v>0</v>
      </c>
      <c r="D57" s="147">
        <f t="shared" si="1"/>
        <v>403316</v>
      </c>
      <c r="E57" s="152">
        <v>403316</v>
      </c>
      <c r="F57" s="151">
        <v>24231.56</v>
      </c>
      <c r="G57" s="153"/>
      <c r="H57" s="160"/>
      <c r="I57" s="152"/>
      <c r="J57" s="50"/>
      <c r="K57"/>
      <c r="L57" s="205"/>
      <c r="M57"/>
    </row>
    <row r="58" spans="1:13" ht="15.75" thickBot="1">
      <c r="A58" s="10"/>
      <c r="B58" s="51" t="s">
        <v>29</v>
      </c>
      <c r="C58" s="152">
        <v>1900000</v>
      </c>
      <c r="D58" s="147">
        <f t="shared" si="1"/>
        <v>-239850</v>
      </c>
      <c r="E58" s="152">
        <v>1660150</v>
      </c>
      <c r="F58" s="151">
        <v>6689</v>
      </c>
      <c r="G58" s="153"/>
      <c r="H58" s="160"/>
      <c r="I58" s="161"/>
      <c r="J58" s="50"/>
      <c r="K58"/>
      <c r="L58" s="204"/>
      <c r="M58"/>
    </row>
    <row r="59" spans="1:13" ht="15.75" thickBot="1">
      <c r="A59" s="10"/>
      <c r="B59" s="154" t="s">
        <v>60</v>
      </c>
      <c r="C59" s="163">
        <f>SUM(C60+C61+C62+C63+C64)</f>
        <v>18715473</v>
      </c>
      <c r="D59" s="163">
        <f>SUM(D60+D61+D62+D63+D64)</f>
        <v>-585762</v>
      </c>
      <c r="E59" s="163">
        <f>SUM(E60+E61+E62+E63+E64)</f>
        <v>18129711</v>
      </c>
      <c r="F59" s="163">
        <f>SUM(F60+F61+F62+F63+F64)</f>
        <v>5432143.32</v>
      </c>
      <c r="G59" s="143"/>
      <c r="H59" s="164"/>
      <c r="I59" s="163"/>
      <c r="J59" s="50"/>
      <c r="K59"/>
      <c r="L59"/>
      <c r="M59"/>
    </row>
    <row r="60" spans="1:13" ht="15">
      <c r="A60" s="10"/>
      <c r="B60" s="127" t="s">
        <v>52</v>
      </c>
      <c r="C60" s="165">
        <v>8014164</v>
      </c>
      <c r="D60" s="147">
        <f t="shared" si="1"/>
        <v>-79000</v>
      </c>
      <c r="E60" s="151">
        <v>7935164</v>
      </c>
      <c r="F60" s="157">
        <v>2114036.65</v>
      </c>
      <c r="G60" s="160"/>
      <c r="H60" s="149"/>
      <c r="I60" s="157"/>
      <c r="J60" s="50"/>
      <c r="K60"/>
      <c r="L60"/>
      <c r="M60"/>
    </row>
    <row r="61" spans="1:13" ht="15">
      <c r="A61" s="10"/>
      <c r="B61" s="128" t="s">
        <v>53</v>
      </c>
      <c r="C61" s="150">
        <v>0</v>
      </c>
      <c r="D61" s="147">
        <f t="shared" si="1"/>
        <v>0</v>
      </c>
      <c r="E61" s="151">
        <v>0</v>
      </c>
      <c r="F61" s="152">
        <v>0</v>
      </c>
      <c r="G61" s="160"/>
      <c r="H61" s="153"/>
      <c r="I61" s="161"/>
      <c r="J61" s="50"/>
      <c r="K61"/>
      <c r="L61"/>
      <c r="M61"/>
    </row>
    <row r="62" spans="1:13" ht="15">
      <c r="A62" s="10"/>
      <c r="B62" s="128" t="s">
        <v>26</v>
      </c>
      <c r="C62" s="150">
        <v>10130809</v>
      </c>
      <c r="D62" s="147">
        <f t="shared" si="1"/>
        <v>-434382</v>
      </c>
      <c r="E62" s="151">
        <v>9696427</v>
      </c>
      <c r="F62" s="152">
        <v>2969892.66</v>
      </c>
      <c r="G62" s="160"/>
      <c r="H62" s="153"/>
      <c r="I62" s="161"/>
      <c r="J62" s="50"/>
      <c r="K62"/>
      <c r="L62" s="204"/>
      <c r="M62"/>
    </row>
    <row r="63" spans="1:13" ht="15">
      <c r="A63" s="10"/>
      <c r="B63" s="128" t="s">
        <v>54</v>
      </c>
      <c r="C63" s="150">
        <v>570500</v>
      </c>
      <c r="D63" s="147">
        <f t="shared" si="1"/>
        <v>-168530</v>
      </c>
      <c r="E63" s="151">
        <v>401970</v>
      </c>
      <c r="F63" s="152">
        <v>289052.01</v>
      </c>
      <c r="G63" s="160"/>
      <c r="H63" s="153"/>
      <c r="I63" s="161"/>
      <c r="J63" s="50"/>
      <c r="K63"/>
      <c r="L63" s="204"/>
      <c r="M63"/>
    </row>
    <row r="64" spans="1:13" ht="15.75" thickBot="1">
      <c r="A64" s="10"/>
      <c r="B64" s="128" t="s">
        <v>29</v>
      </c>
      <c r="C64" s="150">
        <v>0</v>
      </c>
      <c r="D64" s="147">
        <f t="shared" si="1"/>
        <v>96150</v>
      </c>
      <c r="E64" s="151">
        <v>96150</v>
      </c>
      <c r="F64" s="152">
        <v>59162</v>
      </c>
      <c r="G64" s="160"/>
      <c r="H64" s="153"/>
      <c r="I64" s="161"/>
      <c r="J64" s="50"/>
      <c r="K64"/>
      <c r="L64" s="204"/>
      <c r="M64"/>
    </row>
    <row r="65" spans="1:13" ht="15.75" thickBot="1">
      <c r="A65" s="10"/>
      <c r="B65" s="129" t="s">
        <v>55</v>
      </c>
      <c r="C65" s="155"/>
      <c r="D65" s="163"/>
      <c r="E65" s="166"/>
      <c r="F65" s="163"/>
      <c r="G65" s="164"/>
      <c r="H65" s="143"/>
      <c r="I65" s="163"/>
      <c r="J65" s="50"/>
      <c r="K65"/>
      <c r="L65"/>
      <c r="M65"/>
    </row>
    <row r="66" spans="1:13" ht="15">
      <c r="A66" s="10"/>
      <c r="B66" s="127" t="s">
        <v>52</v>
      </c>
      <c r="C66" s="167">
        <f>SUM(C50+C55+C60)</f>
        <v>13000000</v>
      </c>
      <c r="D66" s="173">
        <f>SUM(D50+D55+D60)</f>
        <v>0</v>
      </c>
      <c r="E66" s="162">
        <f>SUM(E50+E55+E60)</f>
        <v>13000000</v>
      </c>
      <c r="F66" s="173">
        <f>SUM(F50+F55+F60)</f>
        <v>2785910.05</v>
      </c>
      <c r="G66" s="149"/>
      <c r="H66" s="153"/>
      <c r="I66" s="161"/>
      <c r="J66" s="50"/>
      <c r="K66"/>
      <c r="L66"/>
      <c r="M66"/>
    </row>
    <row r="67" spans="1:13" ht="15">
      <c r="A67" s="10"/>
      <c r="B67" s="128" t="s">
        <v>53</v>
      </c>
      <c r="C67" s="167">
        <f>SUM(C61)</f>
        <v>0</v>
      </c>
      <c r="D67" s="161">
        <f>SUM(D61)</f>
        <v>0</v>
      </c>
      <c r="E67" s="162">
        <f>SUM(E61)</f>
        <v>0</v>
      </c>
      <c r="F67" s="161">
        <f>SUM(F61)</f>
        <v>0</v>
      </c>
      <c r="G67" s="153"/>
      <c r="H67" s="153"/>
      <c r="I67" s="161"/>
      <c r="J67" s="50"/>
      <c r="K67"/>
      <c r="L67"/>
      <c r="M67"/>
    </row>
    <row r="68" spans="1:13" ht="15">
      <c r="A68" s="10"/>
      <c r="B68" s="128" t="s">
        <v>26</v>
      </c>
      <c r="C68" s="167">
        <f aca="true" t="shared" si="2" ref="C68:F70">SUM(C51+C56+C62)</f>
        <v>17100000</v>
      </c>
      <c r="D68" s="161">
        <f t="shared" si="2"/>
        <v>1900000</v>
      </c>
      <c r="E68" s="162">
        <f t="shared" si="2"/>
        <v>19000000</v>
      </c>
      <c r="F68" s="161">
        <f t="shared" si="2"/>
        <v>4821940.82</v>
      </c>
      <c r="G68" s="153"/>
      <c r="H68" s="153"/>
      <c r="I68" s="161"/>
      <c r="J68" s="50"/>
      <c r="K68"/>
      <c r="L68"/>
      <c r="M68"/>
    </row>
    <row r="69" spans="1:13" ht="15">
      <c r="A69" s="10"/>
      <c r="B69" s="128" t="s">
        <v>54</v>
      </c>
      <c r="C69" s="167">
        <f t="shared" si="2"/>
        <v>800000</v>
      </c>
      <c r="D69" s="161">
        <f t="shared" si="2"/>
        <v>352678</v>
      </c>
      <c r="E69" s="162">
        <f t="shared" si="2"/>
        <v>1152678</v>
      </c>
      <c r="F69" s="161">
        <f t="shared" si="2"/>
        <v>614140.87</v>
      </c>
      <c r="G69" s="153"/>
      <c r="H69" s="153"/>
      <c r="I69" s="161"/>
      <c r="J69" s="50"/>
      <c r="K69"/>
      <c r="L69"/>
      <c r="M69"/>
    </row>
    <row r="70" spans="1:13" ht="15.75" thickBot="1">
      <c r="A70" s="10"/>
      <c r="B70" s="128" t="s">
        <v>29</v>
      </c>
      <c r="C70" s="168">
        <f>SUM(C53+C58+C64)</f>
        <v>1900000</v>
      </c>
      <c r="D70" s="161">
        <f t="shared" si="2"/>
        <v>0</v>
      </c>
      <c r="E70" s="176">
        <v>1900000</v>
      </c>
      <c r="F70" s="161">
        <f t="shared" si="2"/>
        <v>75321</v>
      </c>
      <c r="G70" s="153"/>
      <c r="H70" s="153"/>
      <c r="I70" s="161"/>
      <c r="J70" s="50"/>
      <c r="K70"/>
      <c r="L70"/>
      <c r="M70"/>
    </row>
    <row r="71" spans="1:13" ht="15.75" thickBot="1">
      <c r="A71" s="10"/>
      <c r="B71" s="129" t="s">
        <v>55</v>
      </c>
      <c r="C71" s="166">
        <f>SUM(C66:C70)</f>
        <v>32800000</v>
      </c>
      <c r="D71" s="163">
        <f>SUM(D66:D70)</f>
        <v>2252678</v>
      </c>
      <c r="E71" s="166">
        <f>SUM(E66:E70)</f>
        <v>35052678</v>
      </c>
      <c r="F71" s="163">
        <f>SUM(F66:F70)</f>
        <v>8297312.74</v>
      </c>
      <c r="G71" s="143"/>
      <c r="H71" s="143"/>
      <c r="I71" s="163"/>
      <c r="J71" s="50"/>
      <c r="K71"/>
      <c r="L71"/>
      <c r="M71"/>
    </row>
    <row r="72" spans="1:13" ht="15">
      <c r="A72" s="178"/>
      <c r="B72" s="177"/>
      <c r="C72" s="162"/>
      <c r="D72" s="162"/>
      <c r="E72" s="162"/>
      <c r="F72" s="162"/>
      <c r="G72" s="160"/>
      <c r="H72" s="160"/>
      <c r="I72" s="162"/>
      <c r="J72" s="50"/>
      <c r="K72"/>
      <c r="L72"/>
      <c r="M72"/>
    </row>
    <row r="73" spans="1:13" ht="15">
      <c r="A73" s="178"/>
      <c r="B73" s="177"/>
      <c r="C73" s="162"/>
      <c r="D73" s="162"/>
      <c r="E73" s="162"/>
      <c r="F73" s="162"/>
      <c r="G73" s="160"/>
      <c r="H73" s="160"/>
      <c r="I73" s="162"/>
      <c r="J73" s="50"/>
      <c r="K73"/>
      <c r="L73"/>
      <c r="M73"/>
    </row>
    <row r="74" spans="1:13" ht="15">
      <c r="A74" s="178"/>
      <c r="B74" s="177"/>
      <c r="C74" s="162"/>
      <c r="D74" s="162"/>
      <c r="E74" s="162"/>
      <c r="F74" s="162"/>
      <c r="G74" s="160"/>
      <c r="H74" s="160"/>
      <c r="I74" s="162"/>
      <c r="J74" s="50"/>
      <c r="K74"/>
      <c r="L74"/>
      <c r="M74"/>
    </row>
    <row r="75" spans="1:13" ht="15">
      <c r="A75" s="178"/>
      <c r="B75" s="177"/>
      <c r="C75" s="162"/>
      <c r="D75" s="162"/>
      <c r="E75" s="162"/>
      <c r="F75" s="162"/>
      <c r="G75" s="160"/>
      <c r="H75" s="160"/>
      <c r="I75" s="162"/>
      <c r="J75" s="50"/>
      <c r="K75"/>
      <c r="L75"/>
      <c r="M75"/>
    </row>
    <row r="76" spans="1:13" ht="15">
      <c r="A76" s="178"/>
      <c r="B76" s="177"/>
      <c r="C76" s="162"/>
      <c r="D76" s="162"/>
      <c r="E76" s="162"/>
      <c r="F76" s="162"/>
      <c r="G76" s="160"/>
      <c r="H76" s="160"/>
      <c r="I76" s="162"/>
      <c r="J76" s="50"/>
      <c r="K76"/>
      <c r="L76"/>
      <c r="M76"/>
    </row>
    <row r="77" spans="1:13" ht="15">
      <c r="A77" s="178"/>
      <c r="B77" s="177"/>
      <c r="C77" s="162"/>
      <c r="D77" s="162"/>
      <c r="E77" s="162"/>
      <c r="F77" s="162"/>
      <c r="G77" s="160"/>
      <c r="H77" s="160"/>
      <c r="I77" s="162"/>
      <c r="J77" s="50"/>
      <c r="K77"/>
      <c r="L77"/>
      <c r="M77"/>
    </row>
    <row r="78" spans="1:13" ht="15">
      <c r="A78" s="10"/>
      <c r="B78" s="72"/>
      <c r="C78" s="73"/>
      <c r="D78" s="73"/>
      <c r="E78" s="73"/>
      <c r="F78" s="73"/>
      <c r="G78" s="74"/>
      <c r="H78" s="74"/>
      <c r="I78" s="73"/>
      <c r="J78" s="50"/>
      <c r="K78"/>
      <c r="L78"/>
      <c r="M78"/>
    </row>
    <row r="79" spans="1:13" ht="15">
      <c r="A79" s="10"/>
      <c r="B79" s="50"/>
      <c r="C79" s="50"/>
      <c r="D79" s="50"/>
      <c r="E79" s="50"/>
      <c r="F79" s="50"/>
      <c r="G79" s="76"/>
      <c r="H79" s="77"/>
      <c r="I79" s="50"/>
      <c r="J79" s="50"/>
      <c r="K79"/>
      <c r="L79"/>
      <c r="M79"/>
    </row>
    <row r="80" spans="1:13" ht="15.75">
      <c r="A80" s="10"/>
      <c r="B80" s="229" t="s">
        <v>20</v>
      </c>
      <c r="C80" s="229"/>
      <c r="D80" s="229"/>
      <c r="E80" s="229"/>
      <c r="F80" s="229"/>
      <c r="G80" s="229"/>
      <c r="H80" s="229"/>
      <c r="I80" s="229"/>
      <c r="J80" s="50"/>
      <c r="K80"/>
      <c r="L80"/>
      <c r="M80"/>
    </row>
    <row r="81" spans="1:13" ht="15.75">
      <c r="A81" s="10"/>
      <c r="B81" s="229" t="s">
        <v>48</v>
      </c>
      <c r="C81" s="229"/>
      <c r="D81" s="229"/>
      <c r="E81" s="229"/>
      <c r="F81" s="229"/>
      <c r="G81" s="229"/>
      <c r="H81" s="229"/>
      <c r="I81" s="229"/>
      <c r="J81" s="50"/>
      <c r="K81"/>
      <c r="L81"/>
      <c r="M81"/>
    </row>
    <row r="82" spans="1:13" ht="15">
      <c r="A82" s="10"/>
      <c r="B82" s="50"/>
      <c r="C82" s="50"/>
      <c r="D82" s="50"/>
      <c r="E82" s="50"/>
      <c r="F82" s="50"/>
      <c r="G82" s="76"/>
      <c r="H82" s="77"/>
      <c r="I82" s="50"/>
      <c r="J82" s="50"/>
      <c r="K82"/>
      <c r="L82"/>
      <c r="M82"/>
    </row>
    <row r="83" spans="1:13" ht="15">
      <c r="A83" s="10"/>
      <c r="B83" s="50"/>
      <c r="C83" s="50"/>
      <c r="D83" s="50"/>
      <c r="E83" s="50"/>
      <c r="F83" s="50"/>
      <c r="G83" s="76"/>
      <c r="H83" s="77"/>
      <c r="I83" s="50"/>
      <c r="J83" s="50"/>
      <c r="K83"/>
      <c r="L83"/>
      <c r="M83"/>
    </row>
    <row r="84" spans="1:13" ht="15.75">
      <c r="A84" s="10"/>
      <c r="B84" s="50"/>
      <c r="C84" s="75" t="s">
        <v>14</v>
      </c>
      <c r="D84" s="78"/>
      <c r="E84" s="50"/>
      <c r="F84" s="50"/>
      <c r="G84" s="76"/>
      <c r="H84" s="77"/>
      <c r="I84" s="50"/>
      <c r="J84" s="50"/>
      <c r="K84"/>
      <c r="L84"/>
      <c r="M84"/>
    </row>
    <row r="85" spans="1:10" ht="15.75" thickBot="1">
      <c r="A85" s="10"/>
      <c r="B85" s="50"/>
      <c r="C85" s="50"/>
      <c r="D85" s="50"/>
      <c r="E85" s="50"/>
      <c r="F85" s="50"/>
      <c r="G85" s="76"/>
      <c r="H85" s="77"/>
      <c r="I85" s="50"/>
      <c r="J85" s="50"/>
    </row>
    <row r="86" spans="1:10" ht="15">
      <c r="A86" s="10"/>
      <c r="B86" s="1" t="s">
        <v>4</v>
      </c>
      <c r="C86" s="130" t="s">
        <v>10</v>
      </c>
      <c r="D86" s="131" t="s">
        <v>44</v>
      </c>
      <c r="E86" s="132" t="s">
        <v>10</v>
      </c>
      <c r="F86" s="131" t="s">
        <v>10</v>
      </c>
      <c r="G86" s="133" t="s">
        <v>57</v>
      </c>
      <c r="H86" s="134" t="s">
        <v>58</v>
      </c>
      <c r="I86" s="135" t="s">
        <v>12</v>
      </c>
      <c r="J86" s="50"/>
    </row>
    <row r="87" spans="1:10" ht="15">
      <c r="A87" s="10"/>
      <c r="B87" s="172"/>
      <c r="C87" s="136" t="s">
        <v>9</v>
      </c>
      <c r="D87" s="137"/>
      <c r="E87" s="138" t="s">
        <v>11</v>
      </c>
      <c r="F87" s="137" t="s">
        <v>1</v>
      </c>
      <c r="G87" s="139" t="s">
        <v>1</v>
      </c>
      <c r="H87" s="140" t="s">
        <v>1</v>
      </c>
      <c r="I87" s="141"/>
      <c r="J87" s="50"/>
    </row>
    <row r="88" spans="1:10" ht="15.75" thickBot="1">
      <c r="A88" s="10"/>
      <c r="B88" s="172"/>
      <c r="C88" s="136" t="s">
        <v>6</v>
      </c>
      <c r="D88" s="137" t="s">
        <v>56</v>
      </c>
      <c r="E88" s="138" t="s">
        <v>7</v>
      </c>
      <c r="F88" s="137"/>
      <c r="G88" s="139" t="s">
        <v>15</v>
      </c>
      <c r="H88" s="140" t="s">
        <v>16</v>
      </c>
      <c r="I88" s="141" t="s">
        <v>59</v>
      </c>
      <c r="J88" s="50"/>
    </row>
    <row r="89" spans="1:10" ht="15.75" thickBot="1">
      <c r="A89" s="10"/>
      <c r="B89" s="125" t="s">
        <v>49</v>
      </c>
      <c r="C89" s="142">
        <f>SUM(C90+C91+C92+C93)</f>
        <v>0</v>
      </c>
      <c r="D89" s="142">
        <f>SUM(D90+D91+D92+D93)</f>
        <v>354041</v>
      </c>
      <c r="E89" s="142">
        <f>SUM(E90+E91+E92+E93)</f>
        <v>354041</v>
      </c>
      <c r="F89" s="142">
        <f>SUM(F90+F91+F92+F93)</f>
        <v>13456.2</v>
      </c>
      <c r="G89" s="143"/>
      <c r="H89" s="144"/>
      <c r="I89" s="145"/>
      <c r="J89" s="50"/>
    </row>
    <row r="90" spans="1:10" ht="15">
      <c r="A90" s="10"/>
      <c r="B90" s="45" t="s">
        <v>52</v>
      </c>
      <c r="C90" s="146">
        <v>0</v>
      </c>
      <c r="D90" s="147">
        <f>+E90-C90</f>
        <v>300000</v>
      </c>
      <c r="E90" s="146">
        <v>300000</v>
      </c>
      <c r="F90" s="148">
        <v>0</v>
      </c>
      <c r="G90" s="149"/>
      <c r="H90" s="149"/>
      <c r="I90" s="148"/>
      <c r="J90" s="50"/>
    </row>
    <row r="91" spans="1:10" ht="15">
      <c r="A91" s="10"/>
      <c r="B91" s="51" t="s">
        <v>50</v>
      </c>
      <c r="C91" s="175">
        <v>0</v>
      </c>
      <c r="D91" s="147">
        <f aca="true" t="shared" si="3" ref="D91:D104">+E91-C91</f>
        <v>0</v>
      </c>
      <c r="E91" s="174">
        <v>0</v>
      </c>
      <c r="F91" s="147">
        <v>13456.2</v>
      </c>
      <c r="G91" s="153"/>
      <c r="H91" s="153"/>
      <c r="I91" s="147"/>
      <c r="J91" s="50"/>
    </row>
    <row r="92" spans="2:10" ht="15">
      <c r="B92" s="51" t="s">
        <v>54</v>
      </c>
      <c r="C92" s="175">
        <v>0</v>
      </c>
      <c r="D92" s="147">
        <f t="shared" si="3"/>
        <v>40000</v>
      </c>
      <c r="E92" s="174">
        <v>40000</v>
      </c>
      <c r="F92" s="147">
        <v>0</v>
      </c>
      <c r="G92" s="153"/>
      <c r="H92" s="153"/>
      <c r="I92" s="147"/>
      <c r="J92" s="50"/>
    </row>
    <row r="93" spans="2:10" ht="15.75" thickBot="1">
      <c r="B93" s="51" t="s">
        <v>61</v>
      </c>
      <c r="C93" s="150">
        <v>0</v>
      </c>
      <c r="D93" s="147">
        <f t="shared" si="3"/>
        <v>14041</v>
      </c>
      <c r="E93" s="151">
        <v>14041</v>
      </c>
      <c r="F93" s="152">
        <v>0</v>
      </c>
      <c r="G93" s="153"/>
      <c r="H93" s="153"/>
      <c r="I93" s="152"/>
      <c r="J93" s="50"/>
    </row>
    <row r="94" spans="2:10" ht="15.75" thickBot="1">
      <c r="B94" s="126" t="s">
        <v>51</v>
      </c>
      <c r="C94" s="155">
        <f>SUM(C95+C96+C97+C98)</f>
        <v>0</v>
      </c>
      <c r="D94" s="155">
        <f>SUM(D95+D96+D97+D98)</f>
        <v>0</v>
      </c>
      <c r="E94" s="155">
        <f>SUM(E95+E96+E97+E98)</f>
        <v>0</v>
      </c>
      <c r="F94" s="155">
        <f>SUM(F95+F96+F97+F98)</f>
        <v>0</v>
      </c>
      <c r="G94" s="143"/>
      <c r="H94" s="143"/>
      <c r="I94" s="156"/>
      <c r="J94" s="50"/>
    </row>
    <row r="95" spans="2:10" ht="15">
      <c r="B95" s="51" t="s">
        <v>52</v>
      </c>
      <c r="C95" s="157">
        <v>0</v>
      </c>
      <c r="D95" s="147">
        <f t="shared" si="3"/>
        <v>0</v>
      </c>
      <c r="E95" s="157">
        <v>0</v>
      </c>
      <c r="F95" s="151"/>
      <c r="G95" s="158"/>
      <c r="H95" s="159"/>
      <c r="I95" s="157"/>
      <c r="J95" s="50"/>
    </row>
    <row r="96" spans="2:10" ht="15">
      <c r="B96" s="51" t="s">
        <v>50</v>
      </c>
      <c r="C96" s="152">
        <v>0</v>
      </c>
      <c r="D96" s="147">
        <f t="shared" si="3"/>
        <v>0</v>
      </c>
      <c r="E96" s="152">
        <v>0</v>
      </c>
      <c r="F96" s="151">
        <v>0</v>
      </c>
      <c r="G96" s="153"/>
      <c r="H96" s="160"/>
      <c r="I96" s="152"/>
      <c r="J96" s="50"/>
    </row>
    <row r="97" spans="2:10" ht="15">
      <c r="B97" s="51" t="s">
        <v>54</v>
      </c>
      <c r="C97" s="152">
        <v>0</v>
      </c>
      <c r="D97" s="147">
        <f t="shared" si="3"/>
        <v>0</v>
      </c>
      <c r="E97" s="152">
        <v>0</v>
      </c>
      <c r="F97" s="151">
        <v>0</v>
      </c>
      <c r="G97" s="153"/>
      <c r="H97" s="160"/>
      <c r="I97" s="152"/>
      <c r="J97" s="50"/>
    </row>
    <row r="98" spans="2:10" ht="15.75" thickBot="1">
      <c r="B98" s="51" t="s">
        <v>29</v>
      </c>
      <c r="C98" s="152">
        <v>0</v>
      </c>
      <c r="D98" s="147">
        <f t="shared" si="3"/>
        <v>0</v>
      </c>
      <c r="E98" s="152">
        <v>0</v>
      </c>
      <c r="F98" s="162">
        <v>0</v>
      </c>
      <c r="G98" s="153"/>
      <c r="H98" s="160"/>
      <c r="I98" s="161"/>
      <c r="J98" s="50"/>
    </row>
    <row r="99" spans="2:10" ht="15.75" thickBot="1">
      <c r="B99" s="154" t="s">
        <v>60</v>
      </c>
      <c r="C99" s="163">
        <f>SUM(C100+C101+C102+C103+C104)</f>
        <v>0</v>
      </c>
      <c r="D99" s="163">
        <f>SUM(D100+D101+D102+D103+D104)</f>
        <v>34703871</v>
      </c>
      <c r="E99" s="163">
        <f>SUM(E100+E101+E102+E103+E104)</f>
        <v>34703871</v>
      </c>
      <c r="F99" s="163">
        <f>SUM(F100+F101+F102+F103+F104)</f>
        <v>310240.51999999996</v>
      </c>
      <c r="G99" s="143"/>
      <c r="H99" s="164"/>
      <c r="I99" s="163"/>
      <c r="J99" s="50"/>
    </row>
    <row r="100" spans="2:10" ht="15">
      <c r="B100" s="127" t="s">
        <v>52</v>
      </c>
      <c r="C100" s="165">
        <v>0</v>
      </c>
      <c r="D100" s="147">
        <f t="shared" si="3"/>
        <v>0</v>
      </c>
      <c r="E100" s="151">
        <v>0</v>
      </c>
      <c r="F100" s="157">
        <v>0</v>
      </c>
      <c r="G100" s="160"/>
      <c r="H100" s="149"/>
      <c r="I100" s="157"/>
      <c r="J100" s="50"/>
    </row>
    <row r="101" spans="2:10" ht="15">
      <c r="B101" s="128" t="s">
        <v>53</v>
      </c>
      <c r="C101" s="150">
        <v>0</v>
      </c>
      <c r="D101" s="147">
        <f t="shared" si="3"/>
        <v>0</v>
      </c>
      <c r="E101" s="151">
        <v>0</v>
      </c>
      <c r="F101" s="161">
        <v>0</v>
      </c>
      <c r="G101" s="160"/>
      <c r="H101" s="153"/>
      <c r="I101" s="161"/>
      <c r="J101" s="50"/>
    </row>
    <row r="102" spans="2:10" ht="15">
      <c r="B102" s="128" t="s">
        <v>26</v>
      </c>
      <c r="C102" s="150">
        <v>0</v>
      </c>
      <c r="D102" s="147">
        <f t="shared" si="3"/>
        <v>10325000</v>
      </c>
      <c r="E102" s="151">
        <v>10325000</v>
      </c>
      <c r="F102" s="152">
        <v>26329.23</v>
      </c>
      <c r="G102" s="160"/>
      <c r="H102" s="153"/>
      <c r="I102" s="161"/>
      <c r="J102" s="50"/>
    </row>
    <row r="103" spans="2:10" ht="15">
      <c r="B103" s="128" t="s">
        <v>54</v>
      </c>
      <c r="C103" s="150">
        <v>0</v>
      </c>
      <c r="D103" s="147">
        <f t="shared" si="3"/>
        <v>2515000</v>
      </c>
      <c r="E103" s="151">
        <v>2515000</v>
      </c>
      <c r="F103" s="152">
        <v>0</v>
      </c>
      <c r="G103" s="160"/>
      <c r="H103" s="153"/>
      <c r="I103" s="161"/>
      <c r="J103" s="50"/>
    </row>
    <row r="104" spans="2:10" ht="15.75" thickBot="1">
      <c r="B104" s="128" t="s">
        <v>29</v>
      </c>
      <c r="C104" s="150">
        <v>0</v>
      </c>
      <c r="D104" s="147">
        <f t="shared" si="3"/>
        <v>21863871</v>
      </c>
      <c r="E104" s="151">
        <v>21863871</v>
      </c>
      <c r="F104" s="152">
        <v>283911.29</v>
      </c>
      <c r="G104" s="160"/>
      <c r="H104" s="153"/>
      <c r="I104" s="161"/>
      <c r="J104" s="50"/>
    </row>
    <row r="105" spans="2:10" ht="15.75" thickBot="1">
      <c r="B105" s="129" t="s">
        <v>55</v>
      </c>
      <c r="C105" s="155"/>
      <c r="D105" s="163"/>
      <c r="E105" s="166"/>
      <c r="F105" s="163"/>
      <c r="G105" s="164"/>
      <c r="H105" s="143"/>
      <c r="I105" s="163"/>
      <c r="J105" s="50"/>
    </row>
    <row r="106" spans="2:10" ht="15">
      <c r="B106" s="127" t="s">
        <v>52</v>
      </c>
      <c r="C106" s="167">
        <v>0</v>
      </c>
      <c r="D106" s="173">
        <f>SUM(D90+D95+D100)</f>
        <v>300000</v>
      </c>
      <c r="E106" s="162">
        <f>SUM(E90+E95+E100)</f>
        <v>300000</v>
      </c>
      <c r="F106" s="173">
        <f>SUM(F90+F95+F100)</f>
        <v>0</v>
      </c>
      <c r="G106" s="149"/>
      <c r="H106" s="153"/>
      <c r="I106" s="161"/>
      <c r="J106" s="50"/>
    </row>
    <row r="107" spans="2:10" ht="15">
      <c r="B107" s="128" t="s">
        <v>53</v>
      </c>
      <c r="C107" s="167">
        <v>0</v>
      </c>
      <c r="D107" s="161">
        <f>SUM(D101)</f>
        <v>0</v>
      </c>
      <c r="E107" s="162">
        <f>SUM(E101)</f>
        <v>0</v>
      </c>
      <c r="F107" s="161">
        <f>SUM(F101)</f>
        <v>0</v>
      </c>
      <c r="G107" s="153"/>
      <c r="H107" s="153"/>
      <c r="I107" s="161"/>
      <c r="J107" s="50"/>
    </row>
    <row r="108" spans="2:10" ht="15">
      <c r="B108" s="128" t="s">
        <v>26</v>
      </c>
      <c r="C108" s="167">
        <v>0</v>
      </c>
      <c r="D108" s="161">
        <f aca="true" t="shared" si="4" ref="D108:F110">SUM(D91+D96+D102)</f>
        <v>10325000</v>
      </c>
      <c r="E108" s="162">
        <f t="shared" si="4"/>
        <v>10325000</v>
      </c>
      <c r="F108" s="161">
        <f t="shared" si="4"/>
        <v>39785.43</v>
      </c>
      <c r="G108" s="153"/>
      <c r="H108" s="153"/>
      <c r="I108" s="161"/>
      <c r="J108" s="50"/>
    </row>
    <row r="109" spans="2:10" ht="15">
      <c r="B109" s="128" t="s">
        <v>54</v>
      </c>
      <c r="C109" s="167">
        <v>0</v>
      </c>
      <c r="D109" s="161">
        <f t="shared" si="4"/>
        <v>2555000</v>
      </c>
      <c r="E109" s="162">
        <f t="shared" si="4"/>
        <v>2555000</v>
      </c>
      <c r="F109" s="161">
        <f t="shared" si="4"/>
        <v>0</v>
      </c>
      <c r="G109" s="153"/>
      <c r="H109" s="153"/>
      <c r="I109" s="161"/>
      <c r="J109" s="50"/>
    </row>
    <row r="110" spans="2:10" ht="15.75" thickBot="1">
      <c r="B110" s="128" t="s">
        <v>29</v>
      </c>
      <c r="C110" s="168">
        <v>0</v>
      </c>
      <c r="D110" s="161">
        <f t="shared" si="4"/>
        <v>21877912</v>
      </c>
      <c r="E110" s="162">
        <f t="shared" si="4"/>
        <v>21877912</v>
      </c>
      <c r="F110" s="203">
        <f t="shared" si="4"/>
        <v>283911.29</v>
      </c>
      <c r="G110" s="153"/>
      <c r="H110" s="153"/>
      <c r="I110" s="161"/>
      <c r="J110" s="50"/>
    </row>
    <row r="111" spans="2:10" ht="15.75" thickBot="1">
      <c r="B111" s="129" t="s">
        <v>55</v>
      </c>
      <c r="C111" s="166">
        <f>SUM(C106:C110)</f>
        <v>0</v>
      </c>
      <c r="D111" s="163">
        <f>SUM(D106:D110)</f>
        <v>35057912</v>
      </c>
      <c r="E111" s="166">
        <f>SUM(E106:E110)</f>
        <v>35057912</v>
      </c>
      <c r="F111" s="166">
        <f>SUM(F106:F110)</f>
        <v>323696.72</v>
      </c>
      <c r="G111" s="143"/>
      <c r="H111" s="143"/>
      <c r="I111" s="163"/>
      <c r="J111" s="50"/>
    </row>
    <row r="112" spans="2:10" ht="15">
      <c r="B112" s="177"/>
      <c r="C112" s="162"/>
      <c r="D112" s="162"/>
      <c r="E112" s="162"/>
      <c r="F112" s="162"/>
      <c r="G112" s="160"/>
      <c r="H112" s="160"/>
      <c r="I112" s="162"/>
      <c r="J112" s="50"/>
    </row>
    <row r="113" spans="2:10" ht="15">
      <c r="B113" s="177"/>
      <c r="C113" s="162"/>
      <c r="D113" s="162"/>
      <c r="E113" s="162"/>
      <c r="F113" s="162"/>
      <c r="G113" s="160"/>
      <c r="H113" s="160"/>
      <c r="I113" s="162"/>
      <c r="J113" s="50"/>
    </row>
    <row r="114" spans="2:10" ht="15">
      <c r="B114" s="177"/>
      <c r="C114" s="162"/>
      <c r="D114" s="162"/>
      <c r="E114" s="162"/>
      <c r="F114" s="162"/>
      <c r="G114" s="160"/>
      <c r="H114" s="160"/>
      <c r="I114" s="162"/>
      <c r="J114" s="50"/>
    </row>
    <row r="115" spans="2:10" ht="15">
      <c r="B115" s="72"/>
      <c r="C115" s="73"/>
      <c r="D115" s="73"/>
      <c r="E115" s="73"/>
      <c r="F115" s="73"/>
      <c r="G115" s="74"/>
      <c r="H115" s="74"/>
      <c r="I115" s="73"/>
      <c r="J115" s="50"/>
    </row>
    <row r="116" spans="2:10" ht="15">
      <c r="B116" s="50"/>
      <c r="C116" s="50"/>
      <c r="D116" s="50"/>
      <c r="E116" s="50"/>
      <c r="F116" s="50"/>
      <c r="G116" s="76"/>
      <c r="H116" s="77"/>
      <c r="I116" s="50"/>
      <c r="J116" s="50"/>
    </row>
    <row r="117" spans="2:10" ht="15.75">
      <c r="B117" s="229" t="s">
        <v>20</v>
      </c>
      <c r="C117" s="229"/>
      <c r="D117" s="229"/>
      <c r="E117" s="229"/>
      <c r="F117" s="229"/>
      <c r="G117" s="229"/>
      <c r="H117" s="229"/>
      <c r="I117" s="229"/>
      <c r="J117" s="50"/>
    </row>
    <row r="118" spans="2:10" ht="15.75">
      <c r="B118" s="229" t="s">
        <v>48</v>
      </c>
      <c r="C118" s="229"/>
      <c r="D118" s="229"/>
      <c r="E118" s="229"/>
      <c r="F118" s="229"/>
      <c r="G118" s="229"/>
      <c r="H118" s="229"/>
      <c r="I118" s="229"/>
      <c r="J118" s="50"/>
    </row>
    <row r="119" spans="2:10" ht="15">
      <c r="B119" s="50"/>
      <c r="C119" s="50"/>
      <c r="D119" s="50"/>
      <c r="E119" s="50"/>
      <c r="F119" s="50"/>
      <c r="G119" s="76"/>
      <c r="H119" s="77"/>
      <c r="I119" s="50"/>
      <c r="J119" s="50"/>
    </row>
    <row r="120" spans="2:10" ht="15">
      <c r="B120" s="50"/>
      <c r="C120" s="50"/>
      <c r="D120" s="50"/>
      <c r="E120" s="50"/>
      <c r="F120" s="50"/>
      <c r="G120" s="76"/>
      <c r="H120" s="77"/>
      <c r="I120" s="50"/>
      <c r="J120" s="50"/>
    </row>
    <row r="121" spans="2:10" ht="15.75">
      <c r="B121" s="50"/>
      <c r="C121" s="75" t="s">
        <v>62</v>
      </c>
      <c r="D121" s="78"/>
      <c r="E121" s="50"/>
      <c r="F121" s="50"/>
      <c r="G121" s="76"/>
      <c r="H121" s="77"/>
      <c r="I121" s="50"/>
      <c r="J121" s="50"/>
    </row>
    <row r="122" spans="2:10" ht="15.75" thickBot="1">
      <c r="B122" s="50"/>
      <c r="C122" s="50"/>
      <c r="D122" s="50"/>
      <c r="E122" s="50"/>
      <c r="F122" s="50"/>
      <c r="G122" s="76"/>
      <c r="H122" s="77"/>
      <c r="I122" s="50"/>
      <c r="J122" s="50"/>
    </row>
    <row r="123" spans="2:10" ht="15">
      <c r="B123" s="1" t="s">
        <v>4</v>
      </c>
      <c r="C123" s="130" t="s">
        <v>10</v>
      </c>
      <c r="D123" s="131" t="s">
        <v>44</v>
      </c>
      <c r="E123" s="132" t="s">
        <v>10</v>
      </c>
      <c r="F123" s="131" t="s">
        <v>10</v>
      </c>
      <c r="G123" s="133" t="s">
        <v>57</v>
      </c>
      <c r="H123" s="134" t="s">
        <v>58</v>
      </c>
      <c r="I123" s="135" t="s">
        <v>12</v>
      </c>
      <c r="J123" s="50"/>
    </row>
    <row r="124" spans="2:10" ht="15">
      <c r="B124" s="172"/>
      <c r="C124" s="136" t="s">
        <v>9</v>
      </c>
      <c r="D124" s="137"/>
      <c r="E124" s="138" t="s">
        <v>11</v>
      </c>
      <c r="F124" s="137" t="s">
        <v>1</v>
      </c>
      <c r="G124" s="139" t="s">
        <v>1</v>
      </c>
      <c r="H124" s="140" t="s">
        <v>1</v>
      </c>
      <c r="I124" s="141"/>
      <c r="J124" s="50"/>
    </row>
    <row r="125" spans="2:10" ht="15.75" thickBot="1">
      <c r="B125" s="172"/>
      <c r="C125" s="136" t="s">
        <v>6</v>
      </c>
      <c r="D125" s="137" t="s">
        <v>56</v>
      </c>
      <c r="E125" s="138" t="s">
        <v>7</v>
      </c>
      <c r="F125" s="137"/>
      <c r="G125" s="139" t="s">
        <v>15</v>
      </c>
      <c r="H125" s="140" t="s">
        <v>16</v>
      </c>
      <c r="I125" s="141" t="s">
        <v>59</v>
      </c>
      <c r="J125" s="50"/>
    </row>
    <row r="126" spans="2:10" ht="15.75" thickBot="1">
      <c r="B126" s="125" t="s">
        <v>49</v>
      </c>
      <c r="C126" s="142">
        <f>SUM(C127+C128+C129+C130)</f>
        <v>2839800</v>
      </c>
      <c r="D126" s="142">
        <f>SUM(D127+D128+D129+D130)</f>
        <v>333325</v>
      </c>
      <c r="E126" s="142">
        <f>SUM(E127+E128+E129+E130)</f>
        <v>3173125</v>
      </c>
      <c r="F126" s="142">
        <f>SUM(F127+F128+F129+F130)</f>
        <v>22005</v>
      </c>
      <c r="G126" s="143"/>
      <c r="H126" s="144"/>
      <c r="I126" s="145"/>
      <c r="J126" s="50"/>
    </row>
    <row r="127" spans="2:10" ht="15">
      <c r="B127" s="45" t="s">
        <v>52</v>
      </c>
      <c r="C127" s="146">
        <v>0</v>
      </c>
      <c r="D127" s="147">
        <f>+E127-C127</f>
        <v>0</v>
      </c>
      <c r="E127" s="146">
        <v>0</v>
      </c>
      <c r="F127" s="148">
        <v>0</v>
      </c>
      <c r="G127" s="149"/>
      <c r="H127" s="149"/>
      <c r="I127" s="148"/>
      <c r="J127" s="50"/>
    </row>
    <row r="128" spans="2:10" ht="15">
      <c r="B128" s="51" t="s">
        <v>50</v>
      </c>
      <c r="C128" s="175">
        <v>1844800</v>
      </c>
      <c r="D128" s="147">
        <f aca="true" t="shared" si="5" ref="D128:D141">+E128-C128</f>
        <v>333325</v>
      </c>
      <c r="E128" s="174">
        <v>2178125</v>
      </c>
      <c r="F128" s="147">
        <v>22005</v>
      </c>
      <c r="G128" s="153"/>
      <c r="H128" s="153"/>
      <c r="I128" s="147"/>
      <c r="J128" s="50"/>
    </row>
    <row r="129" spans="2:10" ht="15">
      <c r="B129" s="51" t="s">
        <v>54</v>
      </c>
      <c r="C129" s="175">
        <v>0</v>
      </c>
      <c r="D129" s="147">
        <f t="shared" si="5"/>
        <v>0</v>
      </c>
      <c r="E129" s="174">
        <v>0</v>
      </c>
      <c r="F129" s="147">
        <v>0</v>
      </c>
      <c r="G129" s="153"/>
      <c r="H129" s="153"/>
      <c r="I129" s="147"/>
      <c r="J129" s="50"/>
    </row>
    <row r="130" spans="2:10" ht="15.75" thickBot="1">
      <c r="B130" s="51" t="s">
        <v>61</v>
      </c>
      <c r="C130" s="150">
        <v>995000</v>
      </c>
      <c r="D130" s="147">
        <f t="shared" si="5"/>
        <v>0</v>
      </c>
      <c r="E130" s="151">
        <v>995000</v>
      </c>
      <c r="F130" s="152">
        <v>0</v>
      </c>
      <c r="G130" s="153"/>
      <c r="H130" s="153"/>
      <c r="I130" s="152"/>
      <c r="J130" s="50"/>
    </row>
    <row r="131" spans="2:10" ht="15.75" thickBot="1">
      <c r="B131" s="126" t="s">
        <v>51</v>
      </c>
      <c r="C131" s="155">
        <f>SUM(C132+C133+C134+C135)</f>
        <v>0</v>
      </c>
      <c r="D131" s="155">
        <f>SUM(D132+D133+D134+D135)</f>
        <v>3000</v>
      </c>
      <c r="E131" s="155">
        <f>SUM(E132+E133+E134+E135)</f>
        <v>3000</v>
      </c>
      <c r="F131" s="155">
        <f>SUM(F132+F133+F134+F135)</f>
        <v>0</v>
      </c>
      <c r="G131" s="143"/>
      <c r="H131" s="143"/>
      <c r="I131" s="156"/>
      <c r="J131" s="50"/>
    </row>
    <row r="132" spans="2:10" ht="15">
      <c r="B132" s="51" t="s">
        <v>52</v>
      </c>
      <c r="C132" s="157">
        <v>0</v>
      </c>
      <c r="D132" s="147">
        <f t="shared" si="5"/>
        <v>0</v>
      </c>
      <c r="E132" s="157">
        <v>0</v>
      </c>
      <c r="F132" s="151">
        <v>0</v>
      </c>
      <c r="G132" s="158"/>
      <c r="H132" s="159"/>
      <c r="I132" s="157"/>
      <c r="J132" s="50"/>
    </row>
    <row r="133" spans="2:10" ht="15">
      <c r="B133" s="51" t="s">
        <v>50</v>
      </c>
      <c r="C133" s="152">
        <v>0</v>
      </c>
      <c r="D133" s="147">
        <f t="shared" si="5"/>
        <v>0</v>
      </c>
      <c r="E133" s="152">
        <v>0</v>
      </c>
      <c r="F133" s="151">
        <v>0</v>
      </c>
      <c r="G133" s="153"/>
      <c r="H133" s="160"/>
      <c r="I133" s="152"/>
      <c r="J133" s="50"/>
    </row>
    <row r="134" spans="2:10" ht="15">
      <c r="B134" s="51" t="s">
        <v>54</v>
      </c>
      <c r="C134" s="152">
        <v>0</v>
      </c>
      <c r="D134" s="147">
        <f t="shared" si="5"/>
        <v>0</v>
      </c>
      <c r="E134" s="152">
        <v>0</v>
      </c>
      <c r="F134" s="151">
        <v>0</v>
      </c>
      <c r="G134" s="153"/>
      <c r="H134" s="160"/>
      <c r="I134" s="152"/>
      <c r="J134" s="50"/>
    </row>
    <row r="135" spans="2:10" ht="15.75" thickBot="1">
      <c r="B135" s="51" t="s">
        <v>29</v>
      </c>
      <c r="C135" s="152">
        <v>0</v>
      </c>
      <c r="D135" s="147">
        <f t="shared" si="5"/>
        <v>3000</v>
      </c>
      <c r="E135" s="152">
        <v>3000</v>
      </c>
      <c r="F135" s="162">
        <v>0</v>
      </c>
      <c r="G135" s="153"/>
      <c r="H135" s="160"/>
      <c r="I135" s="161"/>
      <c r="J135" s="50"/>
    </row>
    <row r="136" spans="2:10" ht="15.75" thickBot="1">
      <c r="B136" s="154" t="s">
        <v>60</v>
      </c>
      <c r="C136" s="163">
        <f>SUM(C137+C138+C139+C140+C141)</f>
        <v>22935627</v>
      </c>
      <c r="D136" s="163">
        <f>SUM(D137+D138+D139+D140+D141)</f>
        <v>5718628</v>
      </c>
      <c r="E136" s="163">
        <f>SUM(E137+E138+E139+E140+E141)</f>
        <v>28654255</v>
      </c>
      <c r="F136" s="163">
        <f>SUM(F137+F138+F139+F140+F141)</f>
        <v>1651023.38</v>
      </c>
      <c r="G136" s="143"/>
      <c r="H136" s="164"/>
      <c r="I136" s="163"/>
      <c r="J136" s="239"/>
    </row>
    <row r="137" spans="2:10" ht="15">
      <c r="B137" s="127" t="s">
        <v>52</v>
      </c>
      <c r="C137" s="165">
        <v>0</v>
      </c>
      <c r="D137" s="147">
        <f t="shared" si="5"/>
        <v>0</v>
      </c>
      <c r="E137" s="151">
        <v>0</v>
      </c>
      <c r="F137" s="157">
        <v>0</v>
      </c>
      <c r="G137" s="160"/>
      <c r="H137" s="149"/>
      <c r="I137" s="157"/>
      <c r="J137" s="240"/>
    </row>
    <row r="138" spans="2:10" ht="15">
      <c r="B138" s="128" t="s">
        <v>53</v>
      </c>
      <c r="C138" s="150">
        <v>0</v>
      </c>
      <c r="D138" s="147">
        <f t="shared" si="5"/>
        <v>0</v>
      </c>
      <c r="E138" s="151">
        <v>0</v>
      </c>
      <c r="F138" s="161">
        <v>0</v>
      </c>
      <c r="G138" s="160"/>
      <c r="H138" s="153"/>
      <c r="I138" s="161"/>
      <c r="J138" s="240"/>
    </row>
    <row r="139" spans="2:10" ht="15">
      <c r="B139" s="128" t="s">
        <v>26</v>
      </c>
      <c r="C139" s="150">
        <v>8397913</v>
      </c>
      <c r="D139" s="147">
        <f t="shared" si="5"/>
        <v>-333325</v>
      </c>
      <c r="E139" s="151">
        <v>8064588</v>
      </c>
      <c r="F139" s="161">
        <v>0</v>
      </c>
      <c r="G139" s="160"/>
      <c r="H139" s="153"/>
      <c r="I139" s="161"/>
      <c r="J139" s="53"/>
    </row>
    <row r="140" spans="2:10" ht="15">
      <c r="B140" s="128" t="s">
        <v>54</v>
      </c>
      <c r="C140" s="150">
        <v>0</v>
      </c>
      <c r="D140" s="147">
        <f t="shared" si="5"/>
        <v>0</v>
      </c>
      <c r="E140" s="151">
        <v>0</v>
      </c>
      <c r="F140" s="161">
        <v>0</v>
      </c>
      <c r="G140" s="160"/>
      <c r="H140" s="153"/>
      <c r="I140" s="161"/>
      <c r="J140" s="53"/>
    </row>
    <row r="141" spans="2:10" ht="15.75" thickBot="1">
      <c r="B141" s="128" t="s">
        <v>29</v>
      </c>
      <c r="C141" s="150">
        <v>14537714</v>
      </c>
      <c r="D141" s="147">
        <f t="shared" si="5"/>
        <v>6051953</v>
      </c>
      <c r="E141" s="151">
        <v>20589667</v>
      </c>
      <c r="F141" s="152">
        <v>1651023.38</v>
      </c>
      <c r="G141" s="160"/>
      <c r="H141" s="153"/>
      <c r="I141" s="161"/>
      <c r="J141" s="53"/>
    </row>
    <row r="142" spans="2:10" ht="15.75" thickBot="1">
      <c r="B142" s="129" t="s">
        <v>55</v>
      </c>
      <c r="C142" s="155"/>
      <c r="D142" s="163"/>
      <c r="E142" s="166"/>
      <c r="F142" s="163"/>
      <c r="G142" s="164"/>
      <c r="H142" s="143"/>
      <c r="I142" s="163"/>
      <c r="J142" s="53"/>
    </row>
    <row r="143" spans="2:10" ht="15">
      <c r="B143" s="127" t="s">
        <v>52</v>
      </c>
      <c r="C143" s="167">
        <f>SUM(C127+C132+C137)</f>
        <v>0</v>
      </c>
      <c r="D143" s="173">
        <f>SUM(D127+D132+D137)</f>
        <v>0</v>
      </c>
      <c r="E143" s="162">
        <f>SUM(E127+E132+E137)</f>
        <v>0</v>
      </c>
      <c r="F143" s="173">
        <f>SUM(F127+F132+F137)</f>
        <v>0</v>
      </c>
      <c r="G143" s="149"/>
      <c r="H143" s="153"/>
      <c r="I143" s="161"/>
      <c r="J143" s="53"/>
    </row>
    <row r="144" spans="2:10" ht="15">
      <c r="B144" s="128" t="s">
        <v>53</v>
      </c>
      <c r="C144" s="167">
        <f>SUM(C138)</f>
        <v>0</v>
      </c>
      <c r="D144" s="161">
        <f>SUM(D138)</f>
        <v>0</v>
      </c>
      <c r="E144" s="162">
        <f>SUM(E138)</f>
        <v>0</v>
      </c>
      <c r="F144" s="161">
        <f>SUM(F138)</f>
        <v>0</v>
      </c>
      <c r="G144" s="153"/>
      <c r="H144" s="153"/>
      <c r="I144" s="161"/>
      <c r="J144" s="73"/>
    </row>
    <row r="145" spans="2:10" ht="15">
      <c r="B145" s="128" t="s">
        <v>26</v>
      </c>
      <c r="C145" s="167">
        <f aca="true" t="shared" si="6" ref="C145:F147">SUM(C128+C133+C139)</f>
        <v>10242713</v>
      </c>
      <c r="D145" s="161">
        <f t="shared" si="6"/>
        <v>0</v>
      </c>
      <c r="E145" s="162">
        <f t="shared" si="6"/>
        <v>10242713</v>
      </c>
      <c r="F145" s="161">
        <f t="shared" si="6"/>
        <v>22005</v>
      </c>
      <c r="G145" s="153"/>
      <c r="H145" s="153"/>
      <c r="I145" s="161"/>
      <c r="J145" s="73"/>
    </row>
    <row r="146" spans="2:10" ht="15">
      <c r="B146" s="128" t="s">
        <v>54</v>
      </c>
      <c r="C146" s="167">
        <f t="shared" si="6"/>
        <v>0</v>
      </c>
      <c r="D146" s="161">
        <f t="shared" si="6"/>
        <v>0</v>
      </c>
      <c r="E146" s="162">
        <f t="shared" si="6"/>
        <v>0</v>
      </c>
      <c r="F146" s="161">
        <f t="shared" si="6"/>
        <v>0</v>
      </c>
      <c r="G146" s="153"/>
      <c r="H146" s="153"/>
      <c r="I146" s="161"/>
      <c r="J146" s="53"/>
    </row>
    <row r="147" spans="2:10" ht="15.75" thickBot="1">
      <c r="B147" s="128" t="s">
        <v>29</v>
      </c>
      <c r="C147" s="168">
        <f t="shared" si="6"/>
        <v>15532714</v>
      </c>
      <c r="D147" s="161">
        <f t="shared" si="6"/>
        <v>6054953</v>
      </c>
      <c r="E147" s="162">
        <f t="shared" si="6"/>
        <v>21587667</v>
      </c>
      <c r="F147" s="203">
        <f t="shared" si="6"/>
        <v>1651023.38</v>
      </c>
      <c r="G147" s="153"/>
      <c r="H147" s="153"/>
      <c r="I147" s="161"/>
      <c r="J147" s="53"/>
    </row>
    <row r="148" spans="2:10" ht="15.75" thickBot="1">
      <c r="B148" s="129" t="s">
        <v>55</v>
      </c>
      <c r="C148" s="166">
        <f>SUM(C143:C147)</f>
        <v>25775427</v>
      </c>
      <c r="D148" s="163">
        <f>SUM(D143:D147)</f>
        <v>6054953</v>
      </c>
      <c r="E148" s="166">
        <f>SUM(E143:E147)</f>
        <v>31830380</v>
      </c>
      <c r="F148" s="166">
        <f>SUM(F143:F147)</f>
        <v>1673028.38</v>
      </c>
      <c r="G148" s="143"/>
      <c r="H148" s="143"/>
      <c r="I148" s="163"/>
      <c r="J148" s="53"/>
    </row>
    <row r="149" spans="2:10" ht="15">
      <c r="B149" s="50"/>
      <c r="C149" s="50"/>
      <c r="D149" s="50"/>
      <c r="E149" s="50"/>
      <c r="F149" s="50"/>
      <c r="G149" s="76"/>
      <c r="H149" s="77"/>
      <c r="I149" s="50"/>
      <c r="J149" s="73"/>
    </row>
    <row r="150" spans="2:10" ht="15">
      <c r="B150" s="50"/>
      <c r="C150" s="50"/>
      <c r="D150" s="50"/>
      <c r="E150" s="50"/>
      <c r="F150" s="50"/>
      <c r="G150" s="76"/>
      <c r="H150" s="77"/>
      <c r="I150" s="50"/>
      <c r="J150" s="73"/>
    </row>
    <row r="151" spans="2:10" ht="15">
      <c r="B151" s="50"/>
      <c r="C151" s="50"/>
      <c r="D151" s="50"/>
      <c r="E151" s="50"/>
      <c r="F151" s="50"/>
      <c r="G151" s="76"/>
      <c r="H151" s="77"/>
      <c r="I151" s="50"/>
      <c r="J151" s="73"/>
    </row>
    <row r="152" spans="2:10" ht="15">
      <c r="B152" s="50"/>
      <c r="C152" s="50"/>
      <c r="D152" s="50"/>
      <c r="E152" s="50"/>
      <c r="F152" s="50"/>
      <c r="G152" s="76"/>
      <c r="H152" s="77"/>
      <c r="I152" s="50"/>
      <c r="J152" s="73"/>
    </row>
    <row r="153" spans="2:9" ht="15">
      <c r="B153" s="50"/>
      <c r="C153" s="50"/>
      <c r="D153" s="50"/>
      <c r="E153" s="50"/>
      <c r="F153" s="50"/>
      <c r="G153" s="76"/>
      <c r="H153" s="77"/>
      <c r="I153" s="50"/>
    </row>
    <row r="154" spans="2:9" ht="15.75">
      <c r="B154" s="75" t="s">
        <v>43</v>
      </c>
      <c r="C154" s="50"/>
      <c r="D154" s="50"/>
      <c r="E154" s="50"/>
      <c r="F154" s="50"/>
      <c r="G154" s="76"/>
      <c r="H154" s="77"/>
      <c r="I154" s="50"/>
    </row>
    <row r="155" spans="2:9" ht="15.75">
      <c r="B155" s="50"/>
      <c r="C155" s="75" t="s">
        <v>63</v>
      </c>
      <c r="D155" s="75"/>
      <c r="E155" s="50"/>
      <c r="F155" s="50"/>
      <c r="G155" s="76"/>
      <c r="H155" s="77"/>
      <c r="I155" s="50"/>
    </row>
    <row r="156" spans="2:9" ht="15.75" thickBot="1">
      <c r="B156" s="50"/>
      <c r="C156" s="50"/>
      <c r="D156" s="50"/>
      <c r="E156" s="50"/>
      <c r="F156" s="50"/>
      <c r="G156" s="76"/>
      <c r="H156" s="77"/>
      <c r="I156" s="50"/>
    </row>
    <row r="157" spans="2:9" ht="15">
      <c r="B157" s="58" t="s">
        <v>4</v>
      </c>
      <c r="C157" s="58" t="s">
        <v>10</v>
      </c>
      <c r="D157" s="79" t="s">
        <v>44</v>
      </c>
      <c r="E157" s="110" t="s">
        <v>10</v>
      </c>
      <c r="F157" s="197" t="s">
        <v>0</v>
      </c>
      <c r="G157" s="198" t="s">
        <v>37</v>
      </c>
      <c r="H157" s="199" t="s">
        <v>38</v>
      </c>
      <c r="I157" s="236" t="s">
        <v>14</v>
      </c>
    </row>
    <row r="158" spans="2:9" ht="15">
      <c r="B158" s="82"/>
      <c r="C158" s="83" t="s">
        <v>9</v>
      </c>
      <c r="D158" s="84"/>
      <c r="E158" s="72" t="s">
        <v>11</v>
      </c>
      <c r="F158" s="200" t="s">
        <v>1</v>
      </c>
      <c r="G158" s="201" t="s">
        <v>40</v>
      </c>
      <c r="H158" s="202" t="s">
        <v>41</v>
      </c>
      <c r="I158" s="237"/>
    </row>
    <row r="159" spans="2:9" ht="15.75" thickBot="1">
      <c r="B159" s="82"/>
      <c r="C159" s="83" t="s">
        <v>6</v>
      </c>
      <c r="D159" s="84"/>
      <c r="E159" s="72" t="s">
        <v>7</v>
      </c>
      <c r="F159" s="200"/>
      <c r="G159" s="201"/>
      <c r="H159" s="202" t="s">
        <v>42</v>
      </c>
      <c r="I159" s="238"/>
    </row>
    <row r="160" spans="2:9" ht="15">
      <c r="B160" s="45" t="s">
        <v>24</v>
      </c>
      <c r="C160" s="179">
        <f>+C11+C49</f>
        <v>60338129</v>
      </c>
      <c r="D160" s="180">
        <f>+E160-C160</f>
        <v>1820355</v>
      </c>
      <c r="E160" s="181">
        <f>+E11+E49+E89+E138</f>
        <v>62158484</v>
      </c>
      <c r="F160" s="94">
        <f>SUM(G139:J139)</f>
        <v>0</v>
      </c>
      <c r="G160" s="46">
        <f>+F11</f>
        <v>13003111.24</v>
      </c>
      <c r="H160" s="46">
        <f>+F49</f>
        <v>2189908.13</v>
      </c>
      <c r="I160" s="48">
        <f>+F89</f>
        <v>13456.2</v>
      </c>
    </row>
    <row r="161" spans="2:9" ht="15">
      <c r="B161" s="51" t="s">
        <v>25</v>
      </c>
      <c r="C161" s="182">
        <f>+C12</f>
        <v>3953395</v>
      </c>
      <c r="D161" s="183">
        <f>+E161-C161</f>
        <v>13336043</v>
      </c>
      <c r="E161" s="184">
        <f>+E12+E50+E90+E139</f>
        <v>17289438</v>
      </c>
      <c r="F161" s="91">
        <f>SUM(G140:J140)</f>
        <v>0</v>
      </c>
      <c r="G161" s="114">
        <f>+F12</f>
        <v>914650.31</v>
      </c>
      <c r="H161" s="114">
        <f>+F50</f>
        <v>635458.4</v>
      </c>
      <c r="I161" s="47">
        <f>+F90</f>
        <v>0</v>
      </c>
    </row>
    <row r="162" spans="2:9" ht="15">
      <c r="B162" s="51" t="s">
        <v>26</v>
      </c>
      <c r="C162" s="182">
        <f>+C13+C53+C140+C91</f>
        <v>5606333</v>
      </c>
      <c r="D162" s="183">
        <f>+E162-C162</f>
        <v>2072136</v>
      </c>
      <c r="E162" s="184">
        <f>+E13+E53+E91+E140</f>
        <v>7678469</v>
      </c>
      <c r="F162" s="91">
        <f>SUM(G141:J141)</f>
        <v>0</v>
      </c>
      <c r="G162" s="114">
        <f>+F13</f>
        <v>1491226.45</v>
      </c>
      <c r="H162" s="114">
        <f>+F53</f>
        <v>9470</v>
      </c>
      <c r="I162" s="47">
        <f>+F91</f>
        <v>13456.2</v>
      </c>
    </row>
    <row r="163" spans="2:9" ht="15">
      <c r="B163" s="51" t="s">
        <v>27</v>
      </c>
      <c r="C163" s="182">
        <f>+C14+C54+C92+C141</f>
        <v>24257254</v>
      </c>
      <c r="D163" s="185"/>
      <c r="E163" s="184">
        <f>+E14+E54+E92+E141</f>
        <v>31747232</v>
      </c>
      <c r="F163" s="91">
        <f>SUM(G142:J142)</f>
        <v>0</v>
      </c>
      <c r="G163" s="114">
        <f>+F14</f>
        <v>1039824.51</v>
      </c>
      <c r="H163" s="114">
        <f>+F54</f>
        <v>675261.29</v>
      </c>
      <c r="I163" s="47">
        <f>+F92</f>
        <v>0</v>
      </c>
    </row>
    <row r="164" spans="2:9" ht="15.75" thickBot="1">
      <c r="B164" s="51" t="s">
        <v>28</v>
      </c>
      <c r="C164" s="182">
        <f>+C15+C55+C93+C142</f>
        <v>2891370</v>
      </c>
      <c r="D164" s="186">
        <f>+E164-C164</f>
        <v>-1148280</v>
      </c>
      <c r="E164" s="184">
        <f>+E15+E55+E93+E142</f>
        <v>1743090</v>
      </c>
      <c r="F164" s="92">
        <f>SUM(G143:J143)</f>
        <v>0</v>
      </c>
      <c r="G164" s="115">
        <f>+F15</f>
        <v>451401.94</v>
      </c>
      <c r="H164" s="115">
        <f>+F55</f>
        <v>36415</v>
      </c>
      <c r="I164" s="47">
        <f>+F93</f>
        <v>0</v>
      </c>
    </row>
    <row r="165" spans="2:9" ht="15">
      <c r="B165" s="58" t="s">
        <v>2</v>
      </c>
      <c r="C165" s="187">
        <f>SUM(C160:C164)</f>
        <v>97046481</v>
      </c>
      <c r="D165" s="188"/>
      <c r="E165" s="189">
        <f>SUM(E160:E164)</f>
        <v>120616713</v>
      </c>
      <c r="F165" s="94">
        <f>SUM(F160:F164)</f>
        <v>0</v>
      </c>
      <c r="G165" s="60">
        <f>SUM(G160:G164)</f>
        <v>16900214.45</v>
      </c>
      <c r="H165" s="60">
        <f>SUM(H160:H164)</f>
        <v>3546512.82</v>
      </c>
      <c r="I165" s="61">
        <f>SUM(I160:I164)</f>
        <v>26912.4</v>
      </c>
    </row>
    <row r="166" spans="2:9" ht="15.75" thickBot="1">
      <c r="B166" s="62"/>
      <c r="C166" s="190"/>
      <c r="D166" s="191"/>
      <c r="E166" s="192"/>
      <c r="F166" s="92"/>
      <c r="G166" s="64"/>
      <c r="H166" s="64"/>
      <c r="I166" s="65"/>
    </row>
    <row r="167" spans="2:9" ht="15.75" thickBot="1">
      <c r="B167" s="118" t="s">
        <v>29</v>
      </c>
      <c r="C167" s="193">
        <f>+C18+C59+C96+C145</f>
        <v>29974777</v>
      </c>
      <c r="D167" s="180">
        <f>+E167-C167</f>
        <v>-611661</v>
      </c>
      <c r="E167" s="194">
        <f>+E18+E59+E96+E145</f>
        <v>29363116</v>
      </c>
      <c r="F167" s="96">
        <f>SUM(G146:J146)</f>
        <v>0</v>
      </c>
      <c r="G167" s="115">
        <f>+F18</f>
        <v>251808.04</v>
      </c>
      <c r="H167" s="115">
        <f>+F59</f>
        <v>5432143.32</v>
      </c>
      <c r="I167" s="47">
        <f>+F96</f>
        <v>0</v>
      </c>
    </row>
    <row r="168" spans="2:9" ht="15">
      <c r="B168" s="83" t="s">
        <v>3</v>
      </c>
      <c r="C168" s="187">
        <f aca="true" t="shared" si="7" ref="C168:I168">SUM(C167:C167)</f>
        <v>29974777</v>
      </c>
      <c r="D168" s="187">
        <f t="shared" si="7"/>
        <v>-611661</v>
      </c>
      <c r="E168" s="195">
        <f t="shared" si="7"/>
        <v>29363116</v>
      </c>
      <c r="F168" s="91">
        <f t="shared" si="7"/>
        <v>0</v>
      </c>
      <c r="G168" s="61">
        <f t="shared" si="7"/>
        <v>251808.04</v>
      </c>
      <c r="H168" s="60">
        <f t="shared" si="7"/>
        <v>5432143.32</v>
      </c>
      <c r="I168" s="61">
        <f t="shared" si="7"/>
        <v>0</v>
      </c>
    </row>
    <row r="169" spans="2:9" ht="15.75" thickBot="1">
      <c r="B169" s="67"/>
      <c r="C169" s="190"/>
      <c r="D169" s="191"/>
      <c r="E169" s="192"/>
      <c r="F169" s="92"/>
      <c r="G169" s="65"/>
      <c r="H169" s="64"/>
      <c r="I169" s="65"/>
    </row>
    <row r="170" spans="2:9" ht="15.75" thickBot="1">
      <c r="B170" s="68" t="s">
        <v>0</v>
      </c>
      <c r="C170" s="193">
        <f>+C160+C161+C162+C163+C164+C167</f>
        <v>127021258</v>
      </c>
      <c r="D170" s="196">
        <f>+E170-C170</f>
        <v>22958571</v>
      </c>
      <c r="E170" s="192">
        <f>+E160+E161+E162+E163+E164+E167</f>
        <v>149979829</v>
      </c>
      <c r="F170" s="122">
        <f>+F165+F168</f>
        <v>0</v>
      </c>
      <c r="G170" s="69">
        <f>+G165+G168</f>
        <v>17152022.49</v>
      </c>
      <c r="H170" s="123">
        <f>+H165+H168</f>
        <v>8978656.14</v>
      </c>
      <c r="I170" s="65">
        <f>+I165+I168</f>
        <v>26912.4</v>
      </c>
    </row>
    <row r="171" spans="2:9" ht="15">
      <c r="B171" s="50"/>
      <c r="C171" s="50"/>
      <c r="D171" s="50"/>
      <c r="E171" s="50"/>
      <c r="F171" s="50"/>
      <c r="G171" s="76"/>
      <c r="H171" s="77"/>
      <c r="I171" s="50"/>
    </row>
    <row r="172" spans="2:9" ht="15">
      <c r="B172" s="50"/>
      <c r="C172" s="50"/>
      <c r="D172" s="50"/>
      <c r="E172" s="50"/>
      <c r="F172" s="50"/>
      <c r="G172" s="76"/>
      <c r="H172" s="77"/>
      <c r="I172" s="50"/>
    </row>
    <row r="173" spans="2:9" ht="15">
      <c r="B173" s="50"/>
      <c r="C173" s="50"/>
      <c r="D173" s="50"/>
      <c r="E173" s="124"/>
      <c r="F173" s="124"/>
      <c r="G173" s="76"/>
      <c r="H173" s="77"/>
      <c r="I173" s="97"/>
    </row>
    <row r="174" spans="2:9" ht="15">
      <c r="B174" s="50"/>
      <c r="C174" s="50"/>
      <c r="D174" s="50"/>
      <c r="E174" s="97"/>
      <c r="F174" s="124"/>
      <c r="G174" s="76"/>
      <c r="H174" s="77"/>
      <c r="I174" s="50"/>
    </row>
    <row r="175" spans="2:9" ht="15">
      <c r="B175" s="50"/>
      <c r="C175" s="50"/>
      <c r="D175" s="50"/>
      <c r="E175" s="50"/>
      <c r="F175" s="124"/>
      <c r="G175" s="76"/>
      <c r="H175" s="77"/>
      <c r="I175" s="50"/>
    </row>
    <row r="176" spans="2:9" ht="15">
      <c r="B176" s="50"/>
      <c r="C176" s="97"/>
      <c r="D176" s="97"/>
      <c r="E176" s="50"/>
      <c r="F176" s="124"/>
      <c r="G176" s="76"/>
      <c r="H176" s="77"/>
      <c r="I176" s="50"/>
    </row>
    <row r="177" spans="2:9" ht="15">
      <c r="B177" s="50"/>
      <c r="C177" s="97"/>
      <c r="D177" s="97"/>
      <c r="E177" s="50"/>
      <c r="F177" s="50"/>
      <c r="G177" s="76"/>
      <c r="H177" s="77"/>
      <c r="I177" s="50"/>
    </row>
  </sheetData>
  <sheetProtection/>
  <mergeCells count="11">
    <mergeCell ref="B2:I2"/>
    <mergeCell ref="B3:I3"/>
    <mergeCell ref="B41:I41"/>
    <mergeCell ref="B42:I42"/>
    <mergeCell ref="B80:I80"/>
    <mergeCell ref="B81:I81"/>
    <mergeCell ref="B5:I5"/>
    <mergeCell ref="B117:I117"/>
    <mergeCell ref="B118:I118"/>
    <mergeCell ref="I157:I159"/>
    <mergeCell ref="J136:J1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Presupuesto</cp:lastModifiedBy>
  <cp:lastPrinted>2012-05-21T15:46:02Z</cp:lastPrinted>
  <dcterms:created xsi:type="dcterms:W3CDTF">2006-01-18T18:45:33Z</dcterms:created>
  <dcterms:modified xsi:type="dcterms:W3CDTF">2012-05-23T16:56:38Z</dcterms:modified>
  <cp:category/>
  <cp:version/>
  <cp:contentType/>
  <cp:contentStatus/>
</cp:coreProperties>
</file>